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xr:revisionPtr revIDLastSave="0" documentId="8_{A2123691-773A-3B4C-9A61-CFE7F0F29846}" xr6:coauthVersionLast="45" xr6:coauthVersionMax="45" xr10:uidLastSave="{00000000-0000-0000-0000-000000000000}"/>
  <bookViews>
    <workbookView xWindow="-120" yWindow="-120" windowWidth="19440" windowHeight="11040" activeTab="1" xr2:uid="{00000000-000D-0000-FFFF-FFFF00000000}"/>
  </bookViews>
  <sheets>
    <sheet name="Calculation" sheetId="1" r:id="rId1"/>
    <sheet name="Monthly TCS statement" sheetId="2" r:id="rId2"/>
  </sheets>
  <definedNames>
    <definedName name="_xlnm._FilterDatabase" localSheetId="1" hidden="1">'Monthly TCS statement'!$A$3:$AA$3</definedName>
    <definedName name="_xlnm.Print_Area" localSheetId="0">Calculation!$A$1:$G$49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2" l="1"/>
  <c r="K35" i="2"/>
  <c r="O4" i="2"/>
  <c r="O35" i="2"/>
  <c r="S35" i="2"/>
  <c r="W4" i="2"/>
  <c r="W35" i="2"/>
  <c r="Z35" i="2"/>
  <c r="AA37" i="2"/>
  <c r="M4" i="2"/>
  <c r="M35" i="2"/>
  <c r="Q4" i="2"/>
  <c r="Q35" i="2"/>
  <c r="U4" i="2"/>
  <c r="U35" i="2"/>
  <c r="Y4" i="2"/>
  <c r="Y35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8" i="2"/>
  <c r="AA39" i="2"/>
  <c r="AA40" i="2"/>
  <c r="AC4" i="2"/>
  <c r="AD4" i="2"/>
  <c r="X5" i="2"/>
  <c r="Y5" i="2"/>
  <c r="T5" i="2"/>
  <c r="U5" i="2"/>
  <c r="P5" i="2"/>
  <c r="Q5" i="2"/>
  <c r="L5" i="2"/>
  <c r="M5" i="2"/>
  <c r="AC5" i="2"/>
  <c r="AD5" i="2"/>
  <c r="X6" i="2"/>
  <c r="Y6" i="2"/>
  <c r="T6" i="2"/>
  <c r="U6" i="2"/>
  <c r="P6" i="2"/>
  <c r="Q6" i="2"/>
  <c r="L6" i="2"/>
  <c r="M6" i="2"/>
  <c r="AC6" i="2"/>
  <c r="AD6" i="2"/>
  <c r="X7" i="2"/>
  <c r="Y7" i="2"/>
  <c r="T7" i="2"/>
  <c r="U7" i="2"/>
  <c r="P7" i="2"/>
  <c r="Q7" i="2"/>
  <c r="L7" i="2"/>
  <c r="M7" i="2"/>
  <c r="AC7" i="2"/>
  <c r="AD7" i="2"/>
  <c r="X8" i="2"/>
  <c r="Y8" i="2"/>
  <c r="T8" i="2"/>
  <c r="U8" i="2"/>
  <c r="P8" i="2"/>
  <c r="Q8" i="2"/>
  <c r="L8" i="2"/>
  <c r="M8" i="2"/>
  <c r="AC8" i="2"/>
  <c r="AD8" i="2"/>
  <c r="X9" i="2"/>
  <c r="Y9" i="2"/>
  <c r="T9" i="2"/>
  <c r="U9" i="2"/>
  <c r="P9" i="2"/>
  <c r="Q9" i="2"/>
  <c r="L9" i="2"/>
  <c r="M9" i="2"/>
  <c r="AC9" i="2"/>
  <c r="AD9" i="2"/>
  <c r="X10" i="2"/>
  <c r="Y10" i="2"/>
  <c r="T10" i="2"/>
  <c r="U10" i="2"/>
  <c r="P10" i="2"/>
  <c r="Q10" i="2"/>
  <c r="L10" i="2"/>
  <c r="M10" i="2"/>
  <c r="AC10" i="2"/>
  <c r="AD10" i="2"/>
  <c r="X11" i="2"/>
  <c r="Y11" i="2"/>
  <c r="T11" i="2"/>
  <c r="U11" i="2"/>
  <c r="P11" i="2"/>
  <c r="Q11" i="2"/>
  <c r="L11" i="2"/>
  <c r="M11" i="2"/>
  <c r="AC11" i="2"/>
  <c r="AD11" i="2"/>
  <c r="X12" i="2"/>
  <c r="Y12" i="2"/>
  <c r="T12" i="2"/>
  <c r="U12" i="2"/>
  <c r="P12" i="2"/>
  <c r="Q12" i="2"/>
  <c r="L12" i="2"/>
  <c r="M12" i="2"/>
  <c r="AC12" i="2"/>
  <c r="AD12" i="2"/>
  <c r="X13" i="2"/>
  <c r="Y13" i="2"/>
  <c r="T13" i="2"/>
  <c r="U13" i="2"/>
  <c r="P13" i="2"/>
  <c r="Q13" i="2"/>
  <c r="L13" i="2"/>
  <c r="M13" i="2"/>
  <c r="AC13" i="2"/>
  <c r="AD13" i="2"/>
  <c r="X14" i="2"/>
  <c r="Y14" i="2"/>
  <c r="T14" i="2"/>
  <c r="U14" i="2"/>
  <c r="P14" i="2"/>
  <c r="Q14" i="2"/>
  <c r="L14" i="2"/>
  <c r="M14" i="2"/>
  <c r="AC14" i="2"/>
  <c r="AD14" i="2"/>
  <c r="X15" i="2"/>
  <c r="Y15" i="2"/>
  <c r="T15" i="2"/>
  <c r="U15" i="2"/>
  <c r="P15" i="2"/>
  <c r="Q15" i="2"/>
  <c r="L15" i="2"/>
  <c r="M15" i="2"/>
  <c r="AC15" i="2"/>
  <c r="AD15" i="2"/>
  <c r="X16" i="2"/>
  <c r="Y16" i="2"/>
  <c r="T16" i="2"/>
  <c r="U16" i="2"/>
  <c r="P16" i="2"/>
  <c r="Q16" i="2"/>
  <c r="L16" i="2"/>
  <c r="M16" i="2"/>
  <c r="AC16" i="2"/>
  <c r="AD16" i="2"/>
  <c r="X17" i="2"/>
  <c r="Y17" i="2"/>
  <c r="T17" i="2"/>
  <c r="U17" i="2"/>
  <c r="P17" i="2"/>
  <c r="Q17" i="2"/>
  <c r="L17" i="2"/>
  <c r="M17" i="2"/>
  <c r="AC17" i="2"/>
  <c r="AD17" i="2"/>
  <c r="X18" i="2"/>
  <c r="Y18" i="2"/>
  <c r="T18" i="2"/>
  <c r="U18" i="2"/>
  <c r="P18" i="2"/>
  <c r="Q18" i="2"/>
  <c r="L18" i="2"/>
  <c r="M18" i="2"/>
  <c r="AC18" i="2"/>
  <c r="AD18" i="2"/>
  <c r="X19" i="2"/>
  <c r="Y19" i="2"/>
  <c r="T19" i="2"/>
  <c r="U19" i="2"/>
  <c r="P19" i="2"/>
  <c r="Q19" i="2"/>
  <c r="L19" i="2"/>
  <c r="M19" i="2"/>
  <c r="AC19" i="2"/>
  <c r="AD19" i="2"/>
  <c r="X20" i="2"/>
  <c r="Y20" i="2"/>
  <c r="T20" i="2"/>
  <c r="U20" i="2"/>
  <c r="P20" i="2"/>
  <c r="Q20" i="2"/>
  <c r="L20" i="2"/>
  <c r="M20" i="2"/>
  <c r="AC20" i="2"/>
  <c r="AD20" i="2"/>
  <c r="X21" i="2"/>
  <c r="Y21" i="2"/>
  <c r="T21" i="2"/>
  <c r="U21" i="2"/>
  <c r="P21" i="2"/>
  <c r="Q21" i="2"/>
  <c r="L21" i="2"/>
  <c r="M21" i="2"/>
  <c r="AC21" i="2"/>
  <c r="AD21" i="2"/>
  <c r="X22" i="2"/>
  <c r="Y22" i="2"/>
  <c r="T22" i="2"/>
  <c r="U22" i="2"/>
  <c r="P22" i="2"/>
  <c r="Q22" i="2"/>
  <c r="L22" i="2"/>
  <c r="M22" i="2"/>
  <c r="AC22" i="2"/>
  <c r="AD22" i="2"/>
  <c r="X23" i="2"/>
  <c r="Y23" i="2"/>
  <c r="T23" i="2"/>
  <c r="U23" i="2"/>
  <c r="P23" i="2"/>
  <c r="Q23" i="2"/>
  <c r="L23" i="2"/>
  <c r="M23" i="2"/>
  <c r="AC23" i="2"/>
  <c r="AD23" i="2"/>
  <c r="X24" i="2"/>
  <c r="Y24" i="2"/>
  <c r="T24" i="2"/>
  <c r="U24" i="2"/>
  <c r="P24" i="2"/>
  <c r="Q24" i="2"/>
  <c r="L24" i="2"/>
  <c r="M24" i="2"/>
  <c r="AC24" i="2"/>
  <c r="AD24" i="2"/>
  <c r="X25" i="2"/>
  <c r="Y25" i="2"/>
  <c r="T25" i="2"/>
  <c r="U25" i="2"/>
  <c r="P25" i="2"/>
  <c r="Q25" i="2"/>
  <c r="L25" i="2"/>
  <c r="M25" i="2"/>
  <c r="AC25" i="2"/>
  <c r="AD25" i="2"/>
  <c r="X26" i="2"/>
  <c r="Y26" i="2"/>
  <c r="T26" i="2"/>
  <c r="U26" i="2"/>
  <c r="P26" i="2"/>
  <c r="Q26" i="2"/>
  <c r="L26" i="2"/>
  <c r="M26" i="2"/>
  <c r="AC26" i="2"/>
  <c r="AD26" i="2"/>
  <c r="X27" i="2"/>
  <c r="Y27" i="2"/>
  <c r="T27" i="2"/>
  <c r="U27" i="2"/>
  <c r="P27" i="2"/>
  <c r="Q27" i="2"/>
  <c r="L27" i="2"/>
  <c r="M27" i="2"/>
  <c r="AC27" i="2"/>
  <c r="AD27" i="2"/>
  <c r="X28" i="2"/>
  <c r="Y28" i="2"/>
  <c r="T28" i="2"/>
  <c r="U28" i="2"/>
  <c r="P28" i="2"/>
  <c r="Q28" i="2"/>
  <c r="L28" i="2"/>
  <c r="M28" i="2"/>
  <c r="AC28" i="2"/>
  <c r="AD28" i="2"/>
  <c r="X29" i="2"/>
  <c r="Y29" i="2"/>
  <c r="T29" i="2"/>
  <c r="U29" i="2"/>
  <c r="P29" i="2"/>
  <c r="Q29" i="2"/>
  <c r="L29" i="2"/>
  <c r="M29" i="2"/>
  <c r="AC29" i="2"/>
  <c r="AD29" i="2"/>
  <c r="X30" i="2"/>
  <c r="Y30" i="2"/>
  <c r="T30" i="2"/>
  <c r="U30" i="2"/>
  <c r="P30" i="2"/>
  <c r="Q30" i="2"/>
  <c r="L30" i="2"/>
  <c r="M30" i="2"/>
  <c r="AC30" i="2"/>
  <c r="AD30" i="2"/>
  <c r="X31" i="2"/>
  <c r="Y31" i="2"/>
  <c r="T31" i="2"/>
  <c r="U31" i="2"/>
  <c r="P31" i="2"/>
  <c r="Q31" i="2"/>
  <c r="L31" i="2"/>
  <c r="M31" i="2"/>
  <c r="AC31" i="2"/>
  <c r="AD31" i="2"/>
  <c r="X32" i="2"/>
  <c r="Y32" i="2"/>
  <c r="T32" i="2"/>
  <c r="U32" i="2"/>
  <c r="P32" i="2"/>
  <c r="Q32" i="2"/>
  <c r="L32" i="2"/>
  <c r="M32" i="2"/>
  <c r="AC32" i="2"/>
  <c r="AD32" i="2"/>
  <c r="X33" i="2"/>
  <c r="Y33" i="2"/>
  <c r="T33" i="2"/>
  <c r="U33" i="2"/>
  <c r="P33" i="2"/>
  <c r="Q33" i="2"/>
  <c r="L33" i="2"/>
  <c r="M33" i="2"/>
  <c r="AC33" i="2"/>
  <c r="AD33" i="2"/>
  <c r="X34" i="2"/>
  <c r="Y34" i="2"/>
  <c r="T34" i="2"/>
  <c r="U34" i="2"/>
  <c r="P34" i="2"/>
  <c r="Q34" i="2"/>
  <c r="L34" i="2"/>
  <c r="M34" i="2"/>
  <c r="AC34" i="2"/>
  <c r="AD34" i="2"/>
  <c r="AD35" i="2"/>
  <c r="AC35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V35" i="2"/>
  <c r="R35" i="2"/>
  <c r="N35" i="2"/>
  <c r="J35" i="2"/>
  <c r="AD1" i="2"/>
  <c r="AC1" i="2"/>
  <c r="AB1" i="2"/>
  <c r="AA1" i="2"/>
  <c r="Z1" i="2"/>
  <c r="Y1" i="2"/>
  <c r="W1" i="2"/>
  <c r="V1" i="2"/>
  <c r="U1" i="2"/>
  <c r="S1" i="2"/>
  <c r="R1" i="2"/>
  <c r="Q1" i="2"/>
  <c r="O1" i="2"/>
  <c r="N1" i="2"/>
  <c r="M1" i="2"/>
  <c r="K1" i="2"/>
  <c r="J1" i="2"/>
  <c r="G40" i="1"/>
  <c r="G41" i="1"/>
  <c r="G42" i="1"/>
  <c r="G44" i="1"/>
  <c r="G30" i="1"/>
  <c r="G31" i="1"/>
  <c r="G32" i="1"/>
  <c r="G34" i="1"/>
  <c r="G46" i="1"/>
  <c r="C40" i="1"/>
  <c r="C41" i="1"/>
  <c r="C42" i="1"/>
  <c r="C44" i="1"/>
  <c r="C30" i="1"/>
  <c r="C31" i="1"/>
  <c r="C32" i="1"/>
  <c r="C34" i="1"/>
  <c r="C46" i="1"/>
  <c r="G19" i="1"/>
  <c r="G20" i="1"/>
  <c r="G21" i="1"/>
  <c r="G23" i="1"/>
  <c r="G9" i="1"/>
  <c r="G10" i="1"/>
  <c r="G11" i="1"/>
  <c r="G13" i="1"/>
  <c r="G25" i="1"/>
  <c r="C19" i="1"/>
  <c r="C20" i="1"/>
  <c r="C21" i="1"/>
  <c r="C23" i="1"/>
  <c r="C9" i="1"/>
  <c r="C10" i="1"/>
  <c r="C11" i="1"/>
  <c r="C13" i="1"/>
  <c r="C25" i="1"/>
</calcChain>
</file>

<file path=xl/sharedStrings.xml><?xml version="1.0" encoding="utf-8"?>
<sst xmlns="http://schemas.openxmlformats.org/spreadsheetml/2006/main" count="177" uniqueCount="55">
  <si>
    <t>Product</t>
  </si>
  <si>
    <t>HSD</t>
  </si>
  <si>
    <t>Basic amount</t>
  </si>
  <si>
    <t>A</t>
  </si>
  <si>
    <t>B</t>
  </si>
  <si>
    <t>C</t>
  </si>
  <si>
    <t>D</t>
  </si>
  <si>
    <t>E</t>
  </si>
  <si>
    <t>Not applied</t>
  </si>
  <si>
    <t>F</t>
  </si>
  <si>
    <t>MS</t>
  </si>
  <si>
    <r>
      <t xml:space="preserve">Total taxable amt </t>
    </r>
    <r>
      <rPr>
        <b/>
        <sz val="11"/>
        <color rgb="FFFF0000"/>
        <rFont val="Calibri"/>
      </rPr>
      <t>A+B</t>
    </r>
  </si>
  <si>
    <t>Volume in Ltrs</t>
  </si>
  <si>
    <r>
      <t xml:space="preserve">Total TCS payable
HSD </t>
    </r>
    <r>
      <rPr>
        <b/>
        <sz val="11"/>
        <color rgb="FFFF0000"/>
        <rFont val="Calibri"/>
      </rPr>
      <t xml:space="preserve">F </t>
    </r>
    <r>
      <rPr>
        <b/>
        <sz val="11"/>
        <color rgb="FF000000"/>
        <rFont val="Calibri"/>
      </rPr>
      <t>+ MS</t>
    </r>
    <r>
      <rPr>
        <b/>
        <sz val="11"/>
        <color rgb="FFFF0000"/>
        <rFont val="Calibri"/>
      </rPr>
      <t xml:space="preserve"> F</t>
    </r>
  </si>
  <si>
    <r>
      <t xml:space="preserve">TCS @0.1% on </t>
    </r>
    <r>
      <rPr>
        <b/>
        <sz val="11"/>
        <color rgb="FFFF0000"/>
        <rFont val="Calibri"/>
      </rPr>
      <t>C</t>
    </r>
  </si>
  <si>
    <r>
      <t>Payable TCS</t>
    </r>
    <r>
      <rPr>
        <b/>
        <sz val="11"/>
        <color rgb="FF000000"/>
        <rFont val="Calibri"/>
      </rPr>
      <t xml:space="preserve"> </t>
    </r>
    <r>
      <rPr>
        <b/>
        <sz val="11"/>
        <color rgb="FFFF0000"/>
        <rFont val="Calibri"/>
      </rPr>
      <t>D-E</t>
    </r>
  </si>
  <si>
    <r>
      <t>TCS @0.1% on</t>
    </r>
    <r>
      <rPr>
        <b/>
        <sz val="11"/>
        <color rgb="FF000000"/>
        <rFont val="Calibri"/>
      </rPr>
      <t xml:space="preserve"> </t>
    </r>
    <r>
      <rPr>
        <b/>
        <sz val="11"/>
        <color rgb="FFFF0000"/>
        <rFont val="Calibri"/>
      </rPr>
      <t>C</t>
    </r>
  </si>
  <si>
    <r>
      <t xml:space="preserve">Payable TCS </t>
    </r>
    <r>
      <rPr>
        <b/>
        <sz val="11"/>
        <color rgb="FFFF0000"/>
        <rFont val="Calibri"/>
      </rPr>
      <t>D-E</t>
    </r>
  </si>
  <si>
    <t>S.No.</t>
  </si>
  <si>
    <t>Date</t>
  </si>
  <si>
    <t>Invoice No.</t>
  </si>
  <si>
    <t>Product Name</t>
  </si>
  <si>
    <t>Vehicle No.</t>
  </si>
  <si>
    <t>Truck Owner</t>
  </si>
  <si>
    <t>Mobile  No.</t>
  </si>
  <si>
    <t>Truck Driver</t>
  </si>
  <si>
    <t>Qty in Ltrs</t>
  </si>
  <si>
    <t>Amount</t>
  </si>
  <si>
    <t>Other state actual VAT rate should be replaced in above calculations</t>
  </si>
  <si>
    <t>Power</t>
  </si>
  <si>
    <t>Turbojet</t>
  </si>
  <si>
    <t>Basic Amt In Rs.</t>
  </si>
  <si>
    <t>VAT Rate</t>
  </si>
  <si>
    <r>
      <t xml:space="preserve">VAT </t>
    </r>
    <r>
      <rPr>
        <b/>
        <sz val="11"/>
        <color rgb="FFFF0000"/>
        <rFont val="Calibri"/>
      </rPr>
      <t>@27.00%</t>
    </r>
    <r>
      <rPr>
        <sz val="11"/>
        <color rgb="FF000000"/>
        <rFont val="Calibri"/>
      </rPr>
      <t xml:space="preserve"> on</t>
    </r>
    <r>
      <rPr>
        <b/>
        <sz val="11"/>
        <color rgb="FF000000"/>
        <rFont val="Calibri"/>
      </rPr>
      <t xml:space="preserve"> </t>
    </r>
    <r>
      <rPr>
        <b/>
        <sz val="11"/>
        <color rgb="FFFF0000"/>
        <rFont val="Calibri"/>
      </rPr>
      <t>A</t>
    </r>
  </si>
  <si>
    <r>
      <t xml:space="preserve">VAT </t>
    </r>
    <r>
      <rPr>
        <b/>
        <sz val="11"/>
        <color rgb="FFFF0000"/>
        <rFont val="Calibri"/>
      </rPr>
      <t>@35.20%</t>
    </r>
    <r>
      <rPr>
        <sz val="11"/>
        <color rgb="FF000000"/>
        <rFont val="Calibri"/>
      </rPr>
      <t xml:space="preserve"> on</t>
    </r>
    <r>
      <rPr>
        <b/>
        <sz val="11"/>
        <color rgb="FFFF0000"/>
        <rFont val="Calibri"/>
      </rPr>
      <t xml:space="preserve"> A</t>
    </r>
  </si>
  <si>
    <t>TCS</t>
  </si>
  <si>
    <t>Taxable Amt</t>
  </si>
  <si>
    <t>Total</t>
  </si>
  <si>
    <t>Enter your state VAT rate for each product in yellow cells only</t>
  </si>
  <si>
    <t>VAT Amt In Rs.</t>
  </si>
  <si>
    <t>Basic Amt + GST @18%</t>
  </si>
  <si>
    <t>Lubes</t>
  </si>
  <si>
    <t>Basic Amt in Rs.</t>
  </si>
  <si>
    <t>CST @0.1% in Rs.</t>
  </si>
  <si>
    <t>TCS Calculations on purchases w.r.t. Section 194Q Income Tax Act'1961 (HPCL PAN - AAACH1118B)</t>
  </si>
  <si>
    <t>Total Basic amt</t>
  </si>
  <si>
    <t>Vat+GST Tax amount</t>
  </si>
  <si>
    <t>Taxable amount</t>
  </si>
  <si>
    <t>TCS Payable</t>
  </si>
  <si>
    <t>For pumps whose turnover is below 10Cr</t>
  </si>
  <si>
    <t>For pumps whose turnover is above 10Cr</t>
  </si>
  <si>
    <t>As per invoice recovery</t>
  </si>
  <si>
    <t>HPCL Power and MS VAT rate is same as 35.2% and HSD and Turbojet VAT rate is same as 27.0%</t>
  </si>
  <si>
    <t>Invoice calculations by HPCL w.r.t. to 194Q</t>
  </si>
  <si>
    <r>
      <t xml:space="preserve">Total TCS payable Turbojet </t>
    </r>
    <r>
      <rPr>
        <b/>
        <sz val="11"/>
        <color rgb="FFFF0000"/>
        <rFont val="Calibri"/>
      </rPr>
      <t xml:space="preserve">F </t>
    </r>
    <r>
      <rPr>
        <b/>
        <sz val="11"/>
        <color rgb="FF000000"/>
        <rFont val="Calibri"/>
      </rPr>
      <t>+ Power</t>
    </r>
    <r>
      <rPr>
        <b/>
        <sz val="11"/>
        <color rgb="FFFF0000"/>
        <rFont val="Calibri"/>
      </rPr>
      <t xml:space="preserve"> 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</si>
</sst>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name val="Calibri"/>
    </font>
    <font>
      <b/>
      <sz val="14"/>
      <color rgb="FF000000"/>
      <name val="Calibri"/>
    </font>
    <font>
      <b/>
      <sz val="11"/>
      <color rgb="FFFF0000"/>
      <name val="Calibri"/>
    </font>
    <font>
      <sz val="11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sz val="14"/>
      <color rgb="FF002060"/>
      <name val="Calibri"/>
    </font>
    <font>
      <sz val="11"/>
      <color indexed="9"/>
      <name val="Calibri"/>
    </font>
    <font>
      <sz val="11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color indexed="8"/>
      <name val="Calibri"/>
    </font>
    <font>
      <sz val="11"/>
      <color rgb="FFFF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F3F3F"/>
        <bgColor indexed="64"/>
      </patternFill>
    </fill>
    <fill>
      <patternFill patternType="solid">
        <fgColor rgb="FFCFCDC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16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5" xfId="0" applyFont="1" applyBorder="1" applyAlignment="1"/>
    <xf numFmtId="0" fontId="3" fillId="0" borderId="4" xfId="0" applyFont="1" applyBorder="1" applyAlignment="1"/>
    <xf numFmtId="0" fontId="4" fillId="3" borderId="6" xfId="0" applyFont="1" applyFill="1" applyBorder="1" applyAlignment="1">
      <alignment horizontal="right"/>
    </xf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2" fillId="0" borderId="0" xfId="0" applyFont="1" applyBorder="1" applyAlignment="1">
      <alignment horizontal="center"/>
    </xf>
    <xf numFmtId="2" fontId="3" fillId="0" borderId="9" xfId="0" applyNumberFormat="1" applyFont="1" applyBorder="1" applyAlignment="1"/>
    <xf numFmtId="2" fontId="3" fillId="0" borderId="0" xfId="0" applyNumberFormat="1" applyFont="1" applyAlignment="1"/>
    <xf numFmtId="0" fontId="5" fillId="0" borderId="7" xfId="0" applyFont="1" applyBorder="1" applyAlignment="1"/>
    <xf numFmtId="2" fontId="5" fillId="0" borderId="8" xfId="0" applyNumberFormat="1" applyFont="1" applyBorder="1" applyAlignment="1"/>
    <xf numFmtId="2" fontId="3" fillId="0" borderId="8" xfId="0" applyNumberFormat="1" applyFont="1" applyBorder="1" applyAlignment="1"/>
    <xf numFmtId="0" fontId="3" fillId="0" borderId="8" xfId="0" applyFont="1" applyBorder="1" applyAlignment="1">
      <alignment horizontal="right"/>
    </xf>
    <xf numFmtId="2" fontId="2" fillId="2" borderId="10" xfId="0" applyNumberFormat="1" applyFont="1" applyFill="1" applyBorder="1" applyAlignment="1"/>
    <xf numFmtId="0" fontId="4" fillId="4" borderId="8" xfId="0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/>
    <xf numFmtId="2" fontId="5" fillId="0" borderId="3" xfId="0" applyNumberFormat="1" applyFont="1" applyBorder="1" applyAlignment="1"/>
    <xf numFmtId="0" fontId="5" fillId="0" borderId="0" xfId="0" applyFont="1" applyAlignment="1"/>
    <xf numFmtId="0" fontId="5" fillId="0" borderId="2" xfId="0" applyFont="1" applyBorder="1" applyAlignment="1">
      <alignment wrapText="1"/>
    </xf>
    <xf numFmtId="2" fontId="5" fillId="0" borderId="2" xfId="0" applyNumberFormat="1" applyFont="1" applyBorder="1" applyAlignment="1"/>
    <xf numFmtId="0" fontId="4" fillId="5" borderId="6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9" fillId="0" borderId="8" xfId="0" applyFont="1" applyBorder="1" applyAlignment="1">
      <alignment horizontal="right"/>
    </xf>
    <xf numFmtId="0" fontId="10" fillId="0" borderId="12" xfId="0" applyFont="1" applyBorder="1" applyAlignment="1"/>
    <xf numFmtId="2" fontId="10" fillId="0" borderId="12" xfId="0" applyNumberFormat="1" applyFont="1" applyBorder="1" applyAlignment="1"/>
    <xf numFmtId="0" fontId="13" fillId="0" borderId="0" xfId="0" applyFont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 vertical="top" wrapText="1"/>
    </xf>
    <xf numFmtId="0" fontId="11" fillId="8" borderId="12" xfId="0" applyFont="1" applyFill="1" applyBorder="1" applyAlignment="1">
      <alignment horizontal="center" vertical="top" wrapText="1"/>
    </xf>
    <xf numFmtId="0" fontId="11" fillId="6" borderId="12" xfId="0" applyFont="1" applyFill="1" applyBorder="1" applyAlignment="1">
      <alignment horizontal="center" vertical="top" wrapText="1"/>
    </xf>
    <xf numFmtId="0" fontId="11" fillId="9" borderId="12" xfId="0" applyFont="1" applyFill="1" applyBorder="1" applyAlignment="1">
      <alignment horizontal="center" vertical="top" wrapText="1"/>
    </xf>
    <xf numFmtId="2" fontId="12" fillId="0" borderId="12" xfId="0" applyNumberFormat="1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12" borderId="12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/>
    <xf numFmtId="0" fontId="7" fillId="7" borderId="12" xfId="0" applyFont="1" applyFill="1" applyBorder="1" applyAlignment="1"/>
    <xf numFmtId="2" fontId="7" fillId="7" borderId="12" xfId="0" applyNumberFormat="1" applyFont="1" applyFill="1" applyBorder="1" applyAlignment="1"/>
    <xf numFmtId="2" fontId="14" fillId="2" borderId="12" xfId="0" applyNumberFormat="1" applyFont="1" applyFill="1" applyBorder="1" applyAlignment="1">
      <alignment horizontal="center"/>
    </xf>
    <xf numFmtId="0" fontId="7" fillId="8" borderId="12" xfId="0" applyFont="1" applyFill="1" applyBorder="1" applyAlignment="1"/>
    <xf numFmtId="2" fontId="7" fillId="8" borderId="12" xfId="0" applyNumberFormat="1" applyFont="1" applyFill="1" applyBorder="1" applyAlignment="1"/>
    <xf numFmtId="2" fontId="7" fillId="6" borderId="12" xfId="0" applyNumberFormat="1" applyFont="1" applyFill="1" applyBorder="1" applyAlignment="1"/>
    <xf numFmtId="2" fontId="7" fillId="9" borderId="12" xfId="0" applyNumberFormat="1" applyFont="1" applyFill="1" applyBorder="1" applyAlignment="1"/>
    <xf numFmtId="2" fontId="8" fillId="0" borderId="12" xfId="0" applyNumberFormat="1" applyFont="1" applyFill="1" applyBorder="1" applyAlignment="1"/>
    <xf numFmtId="2" fontId="8" fillId="12" borderId="12" xfId="0" applyNumberFormat="1" applyFont="1" applyFill="1" applyBorder="1" applyAlignment="1"/>
    <xf numFmtId="2" fontId="7" fillId="7" borderId="12" xfId="0" applyNumberFormat="1" applyFont="1" applyFill="1" applyBorder="1" applyAlignment="1">
      <alignment horizontal="center"/>
    </xf>
    <xf numFmtId="2" fontId="7" fillId="8" borderId="12" xfId="0" applyNumberFormat="1" applyFont="1" applyFill="1" applyBorder="1" applyAlignment="1">
      <alignment horizontal="center"/>
    </xf>
    <xf numFmtId="2" fontId="7" fillId="6" borderId="12" xfId="0" applyNumberFormat="1" applyFont="1" applyFill="1" applyBorder="1" applyAlignment="1">
      <alignment horizontal="center"/>
    </xf>
    <xf numFmtId="2" fontId="7" fillId="9" borderId="12" xfId="0" applyNumberFormat="1" applyFont="1" applyFill="1" applyBorder="1" applyAlignment="1">
      <alignment horizontal="center"/>
    </xf>
    <xf numFmtId="14" fontId="3" fillId="0" borderId="0" xfId="0" applyNumberFormat="1" applyFont="1" applyAlignme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12" fillId="0" borderId="13" xfId="0" applyNumberFormat="1" applyFont="1" applyBorder="1" applyAlignment="1"/>
    <xf numFmtId="2" fontId="12" fillId="0" borderId="13" xfId="0" applyNumberFormat="1" applyFont="1" applyBorder="1" applyAlignment="1"/>
    <xf numFmtId="0" fontId="12" fillId="0" borderId="13" xfId="0" applyFont="1" applyBorder="1" applyAlignment="1"/>
    <xf numFmtId="0" fontId="12" fillId="0" borderId="0" xfId="0" applyFont="1" applyAlignment="1">
      <alignment horizontal="right"/>
    </xf>
    <xf numFmtId="2" fontId="8" fillId="0" borderId="0" xfId="0" applyNumberFormat="1" applyFont="1" applyAlignment="1"/>
    <xf numFmtId="2" fontId="8" fillId="0" borderId="11" xfId="0" applyNumberFormat="1" applyFont="1" applyBorder="1" applyAlignment="1"/>
    <xf numFmtId="0" fontId="10" fillId="0" borderId="0" xfId="0" applyFont="1" applyAlignment="1"/>
    <xf numFmtId="2" fontId="10" fillId="0" borderId="14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workbookViewId="0">
      <selection activeCell="J45" sqref="J45"/>
    </sheetView>
  </sheetViews>
  <sheetFormatPr defaultColWidth="9.01171875" defaultRowHeight="15" x14ac:dyDescent="0.2"/>
  <cols>
    <col min="1" max="1" width="22.05859375" customWidth="1"/>
    <col min="2" max="2" width="4.3046875" customWidth="1"/>
    <col min="3" max="3" width="15.87109375" customWidth="1"/>
    <col min="4" max="4" width="9.953125"/>
    <col min="5" max="5" width="22.05859375" customWidth="1"/>
    <col min="6" max="6" width="4.3046875" customWidth="1"/>
    <col min="7" max="7" width="15.87109375" customWidth="1"/>
    <col min="8" max="256" width="9.953125" customWidth="1"/>
  </cols>
  <sheetData>
    <row r="1" spans="1:11" ht="18.75" x14ac:dyDescent="0.25">
      <c r="A1" s="70" t="s">
        <v>53</v>
      </c>
      <c r="B1" s="71"/>
      <c r="C1" s="71"/>
      <c r="D1" s="71"/>
      <c r="E1" s="71"/>
      <c r="F1" s="71"/>
      <c r="G1" s="72"/>
    </row>
    <row r="2" spans="1:11" ht="18.75" x14ac:dyDescent="0.25">
      <c r="A2" s="77"/>
      <c r="B2" s="77"/>
      <c r="C2" s="77"/>
      <c r="D2" s="77"/>
      <c r="E2" s="77"/>
      <c r="F2" s="77"/>
      <c r="G2" s="77"/>
    </row>
    <row r="3" spans="1:11" x14ac:dyDescent="0.2">
      <c r="A3" s="78" t="s">
        <v>49</v>
      </c>
      <c r="B3" s="78"/>
      <c r="C3" s="78"/>
      <c r="E3" s="78" t="s">
        <v>50</v>
      </c>
      <c r="F3" s="78"/>
      <c r="G3" s="78"/>
    </row>
    <row r="4" spans="1:11" hidden="1" x14ac:dyDescent="0.2">
      <c r="A4" s="1">
        <v>44372</v>
      </c>
      <c r="B4" s="2"/>
      <c r="E4" s="1">
        <v>44387</v>
      </c>
      <c r="F4" s="2"/>
    </row>
    <row r="5" spans="1:11" x14ac:dyDescent="0.2">
      <c r="A5" s="1"/>
      <c r="B5" s="2"/>
      <c r="E5" s="1"/>
      <c r="F5" s="2"/>
    </row>
    <row r="6" spans="1:11" x14ac:dyDescent="0.2">
      <c r="A6" s="3" t="s">
        <v>0</v>
      </c>
      <c r="B6" s="4"/>
      <c r="C6" s="5" t="s">
        <v>1</v>
      </c>
      <c r="E6" s="3" t="s">
        <v>0</v>
      </c>
      <c r="F6" s="4"/>
      <c r="G6" s="5" t="s">
        <v>1</v>
      </c>
    </row>
    <row r="7" spans="1:11" x14ac:dyDescent="0.2">
      <c r="A7" s="6" t="s">
        <v>12</v>
      </c>
      <c r="B7" s="7"/>
      <c r="C7" s="8">
        <v>15000</v>
      </c>
      <c r="E7" s="6" t="s">
        <v>12</v>
      </c>
      <c r="F7" s="7"/>
      <c r="G7" s="8">
        <v>15000</v>
      </c>
    </row>
    <row r="8" spans="1:11" x14ac:dyDescent="0.2">
      <c r="A8" s="6" t="s">
        <v>2</v>
      </c>
      <c r="B8" s="9" t="s">
        <v>3</v>
      </c>
      <c r="C8" s="8">
        <v>1130235.53</v>
      </c>
      <c r="E8" s="6" t="s">
        <v>2</v>
      </c>
      <c r="F8" s="9" t="s">
        <v>3</v>
      </c>
      <c r="G8" s="8">
        <v>1130235.53</v>
      </c>
    </row>
    <row r="9" spans="1:11" x14ac:dyDescent="0.2">
      <c r="A9" s="6" t="s">
        <v>33</v>
      </c>
      <c r="B9" s="9" t="s">
        <v>4</v>
      </c>
      <c r="C9" s="10">
        <f>C8*27%</f>
        <v>305163.59310000006</v>
      </c>
      <c r="E9" s="6" t="s">
        <v>33</v>
      </c>
      <c r="F9" s="9" t="s">
        <v>4</v>
      </c>
      <c r="G9" s="10">
        <f>G8*27%</f>
        <v>305163.59310000006</v>
      </c>
      <c r="J9" s="11"/>
      <c r="K9" s="11"/>
    </row>
    <row r="10" spans="1:11" x14ac:dyDescent="0.2">
      <c r="A10" s="12" t="s">
        <v>11</v>
      </c>
      <c r="B10" s="9" t="s">
        <v>5</v>
      </c>
      <c r="C10" s="13">
        <f>SUM(C8:C9)</f>
        <v>1435399.1231</v>
      </c>
      <c r="E10" s="12" t="s">
        <v>11</v>
      </c>
      <c r="F10" s="9" t="s">
        <v>5</v>
      </c>
      <c r="G10" s="13">
        <f>SUM(G8:G9)</f>
        <v>1435399.1231</v>
      </c>
    </row>
    <row r="11" spans="1:11" x14ac:dyDescent="0.2">
      <c r="A11" s="6" t="s">
        <v>14</v>
      </c>
      <c r="B11" s="9" t="s">
        <v>6</v>
      </c>
      <c r="C11" s="14">
        <f>C10*0.1%</f>
        <v>1435.3991231</v>
      </c>
      <c r="E11" s="6" t="s">
        <v>14</v>
      </c>
      <c r="F11" s="9" t="s">
        <v>6</v>
      </c>
      <c r="G11" s="14">
        <f>G10*0.1%</f>
        <v>1435.3991231</v>
      </c>
    </row>
    <row r="12" spans="1:11" x14ac:dyDescent="0.2">
      <c r="A12" s="6" t="s">
        <v>51</v>
      </c>
      <c r="B12" s="9" t="s">
        <v>7</v>
      </c>
      <c r="C12" s="14">
        <v>1435.4</v>
      </c>
      <c r="E12" s="6" t="s">
        <v>51</v>
      </c>
      <c r="F12" s="9" t="s">
        <v>7</v>
      </c>
      <c r="G12" s="15" t="s">
        <v>8</v>
      </c>
      <c r="J12" s="11"/>
      <c r="K12" s="11"/>
    </row>
    <row r="13" spans="1:11" x14ac:dyDescent="0.2">
      <c r="A13" s="6" t="s">
        <v>15</v>
      </c>
      <c r="B13" s="9" t="s">
        <v>9</v>
      </c>
      <c r="C13" s="16">
        <f>C11-C12</f>
        <v>-8.7690000009388314E-4</v>
      </c>
      <c r="E13" s="6" t="s">
        <v>15</v>
      </c>
      <c r="F13" s="9" t="s">
        <v>9</v>
      </c>
      <c r="G13" s="16">
        <f>G11</f>
        <v>1435.3991231</v>
      </c>
    </row>
    <row r="14" spans="1:11" x14ac:dyDescent="0.2">
      <c r="A14" s="6"/>
      <c r="B14" s="7"/>
      <c r="C14" s="8"/>
      <c r="E14" s="6"/>
      <c r="F14" s="7"/>
      <c r="G14" s="8"/>
    </row>
    <row r="15" spans="1:11" x14ac:dyDescent="0.2">
      <c r="A15" s="6"/>
      <c r="B15" s="7"/>
      <c r="C15" s="8"/>
      <c r="E15" s="6"/>
      <c r="F15" s="7"/>
      <c r="G15" s="8"/>
    </row>
    <row r="16" spans="1:11" x14ac:dyDescent="0.2">
      <c r="A16" s="6" t="s">
        <v>0</v>
      </c>
      <c r="B16" s="7"/>
      <c r="C16" s="17" t="s">
        <v>10</v>
      </c>
      <c r="E16" s="6" t="s">
        <v>0</v>
      </c>
      <c r="F16" s="7"/>
      <c r="G16" s="17" t="s">
        <v>10</v>
      </c>
    </row>
    <row r="17" spans="1:7" x14ac:dyDescent="0.2">
      <c r="A17" s="6" t="s">
        <v>12</v>
      </c>
      <c r="B17" s="7"/>
      <c r="C17" s="8">
        <v>5000</v>
      </c>
      <c r="E17" s="6" t="s">
        <v>12</v>
      </c>
      <c r="F17" s="7"/>
      <c r="G17" s="8">
        <v>5000</v>
      </c>
    </row>
    <row r="18" spans="1:7" x14ac:dyDescent="0.2">
      <c r="A18" s="6" t="s">
        <v>2</v>
      </c>
      <c r="B18" s="9" t="s">
        <v>3</v>
      </c>
      <c r="C18" s="8">
        <v>378304.56</v>
      </c>
      <c r="E18" s="6" t="s">
        <v>2</v>
      </c>
      <c r="F18" s="9" t="s">
        <v>3</v>
      </c>
      <c r="G18" s="8">
        <v>378304.56</v>
      </c>
    </row>
    <row r="19" spans="1:7" x14ac:dyDescent="0.2">
      <c r="A19" s="6" t="s">
        <v>34</v>
      </c>
      <c r="B19" s="9" t="s">
        <v>4</v>
      </c>
      <c r="C19" s="10">
        <f>C18*35.2%</f>
        <v>133163.20512</v>
      </c>
      <c r="E19" s="6" t="s">
        <v>34</v>
      </c>
      <c r="F19" s="9" t="s">
        <v>4</v>
      </c>
      <c r="G19" s="10">
        <f>G18*35.2%</f>
        <v>133163.20512</v>
      </c>
    </row>
    <row r="20" spans="1:7" x14ac:dyDescent="0.2">
      <c r="A20" s="12" t="s">
        <v>11</v>
      </c>
      <c r="B20" s="9" t="s">
        <v>5</v>
      </c>
      <c r="C20" s="13">
        <f>SUM(C18:C19)</f>
        <v>511467.76512</v>
      </c>
      <c r="E20" s="12" t="s">
        <v>11</v>
      </c>
      <c r="F20" s="9" t="s">
        <v>5</v>
      </c>
      <c r="G20" s="13">
        <f>SUM(G18:G19)</f>
        <v>511467.76512</v>
      </c>
    </row>
    <row r="21" spans="1:7" x14ac:dyDescent="0.2">
      <c r="A21" s="6" t="s">
        <v>16</v>
      </c>
      <c r="B21" s="9" t="s">
        <v>6</v>
      </c>
      <c r="C21" s="14">
        <f>C20*0.1%</f>
        <v>511.46776512000002</v>
      </c>
      <c r="E21" s="6" t="s">
        <v>16</v>
      </c>
      <c r="F21" s="9" t="s">
        <v>6</v>
      </c>
      <c r="G21" s="14">
        <f>G20*0.1%</f>
        <v>511.46776512000002</v>
      </c>
    </row>
    <row r="22" spans="1:7" x14ac:dyDescent="0.2">
      <c r="A22" s="6" t="s">
        <v>51</v>
      </c>
      <c r="B22" s="9" t="s">
        <v>7</v>
      </c>
      <c r="C22" s="14">
        <v>511.47</v>
      </c>
      <c r="E22" s="6" t="s">
        <v>51</v>
      </c>
      <c r="F22" s="9" t="s">
        <v>7</v>
      </c>
      <c r="G22" s="8" t="s">
        <v>8</v>
      </c>
    </row>
    <row r="23" spans="1:7" x14ac:dyDescent="0.2">
      <c r="A23" s="6" t="s">
        <v>17</v>
      </c>
      <c r="B23" s="9" t="s">
        <v>9</v>
      </c>
      <c r="C23" s="16">
        <f>C21-C22</f>
        <v>-2.2348800000031588E-3</v>
      </c>
      <c r="E23" s="6" t="s">
        <v>17</v>
      </c>
      <c r="F23" s="9" t="s">
        <v>9</v>
      </c>
      <c r="G23" s="16">
        <f>G21</f>
        <v>511.46776512000002</v>
      </c>
    </row>
    <row r="24" spans="1:7" x14ac:dyDescent="0.2">
      <c r="A24" s="6"/>
      <c r="B24" s="7"/>
      <c r="C24" s="8"/>
      <c r="E24" s="6"/>
      <c r="F24" s="7"/>
      <c r="G24" s="8"/>
    </row>
    <row r="25" spans="1:7" ht="27.75" x14ac:dyDescent="0.2">
      <c r="A25" s="18" t="s">
        <v>13</v>
      </c>
      <c r="B25" s="19"/>
      <c r="C25" s="20">
        <f>C23+C13</f>
        <v>-3.1117800000970419E-3</v>
      </c>
      <c r="D25" s="21"/>
      <c r="E25" s="18" t="s">
        <v>13</v>
      </c>
      <c r="F25" s="19"/>
      <c r="G25" s="20">
        <f>G23+G13</f>
        <v>1946.86688822</v>
      </c>
    </row>
    <row r="26" spans="1:7" x14ac:dyDescent="0.2">
      <c r="A26" s="22"/>
      <c r="B26" s="19"/>
      <c r="C26" s="23"/>
      <c r="D26" s="21"/>
      <c r="E26" s="22"/>
      <c r="F26" s="19"/>
      <c r="G26" s="23"/>
    </row>
    <row r="27" spans="1:7" x14ac:dyDescent="0.2">
      <c r="A27" s="3" t="s">
        <v>0</v>
      </c>
      <c r="B27" s="4"/>
      <c r="C27" s="24" t="s">
        <v>30</v>
      </c>
      <c r="E27" s="3" t="s">
        <v>0</v>
      </c>
      <c r="F27" s="4"/>
      <c r="G27" s="24" t="s">
        <v>30</v>
      </c>
    </row>
    <row r="28" spans="1:7" x14ac:dyDescent="0.2">
      <c r="A28" s="6" t="s">
        <v>12</v>
      </c>
      <c r="B28" s="7"/>
      <c r="C28" s="8">
        <v>4000</v>
      </c>
      <c r="E28" s="6" t="s">
        <v>12</v>
      </c>
      <c r="F28" s="7"/>
      <c r="G28" s="8">
        <v>4000</v>
      </c>
    </row>
    <row r="29" spans="1:7" x14ac:dyDescent="0.2">
      <c r="A29" s="6" t="s">
        <v>2</v>
      </c>
      <c r="B29" s="9" t="s">
        <v>3</v>
      </c>
      <c r="C29" s="14">
        <v>309396.14133333333</v>
      </c>
      <c r="E29" s="6" t="s">
        <v>2</v>
      </c>
      <c r="F29" s="9" t="s">
        <v>3</v>
      </c>
      <c r="G29" s="14">
        <v>301396.14133333333</v>
      </c>
    </row>
    <row r="30" spans="1:7" x14ac:dyDescent="0.2">
      <c r="A30" s="6" t="s">
        <v>33</v>
      </c>
      <c r="B30" s="9" t="s">
        <v>4</v>
      </c>
      <c r="C30" s="10">
        <f>C29*27%</f>
        <v>83536.958160000009</v>
      </c>
      <c r="E30" s="6" t="s">
        <v>33</v>
      </c>
      <c r="F30" s="9" t="s">
        <v>4</v>
      </c>
      <c r="G30" s="10">
        <f>G29*27%</f>
        <v>81376.958160000009</v>
      </c>
    </row>
    <row r="31" spans="1:7" x14ac:dyDescent="0.2">
      <c r="A31" s="12" t="s">
        <v>11</v>
      </c>
      <c r="B31" s="9" t="s">
        <v>5</v>
      </c>
      <c r="C31" s="13">
        <f>SUM(C29:C30)</f>
        <v>392933.09949333337</v>
      </c>
      <c r="E31" s="12" t="s">
        <v>11</v>
      </c>
      <c r="F31" s="9" t="s">
        <v>5</v>
      </c>
      <c r="G31" s="13">
        <f>SUM(G29:G30)</f>
        <v>382773.09949333337</v>
      </c>
    </row>
    <row r="32" spans="1:7" x14ac:dyDescent="0.2">
      <c r="A32" s="6" t="s">
        <v>14</v>
      </c>
      <c r="B32" s="9" t="s">
        <v>6</v>
      </c>
      <c r="C32" s="14">
        <f>C31*0.1%</f>
        <v>392.93309949333337</v>
      </c>
      <c r="E32" s="6" t="s">
        <v>14</v>
      </c>
      <c r="F32" s="9" t="s">
        <v>6</v>
      </c>
      <c r="G32" s="14">
        <f>G31*0.1%</f>
        <v>382.7730994933334</v>
      </c>
    </row>
    <row r="33" spans="1:7" x14ac:dyDescent="0.2">
      <c r="A33" s="6" t="s">
        <v>51</v>
      </c>
      <c r="B33" s="9" t="s">
        <v>7</v>
      </c>
      <c r="C33" s="8">
        <v>392.93</v>
      </c>
      <c r="E33" s="6" t="s">
        <v>51</v>
      </c>
      <c r="F33" s="9" t="s">
        <v>7</v>
      </c>
      <c r="G33" s="15" t="s">
        <v>8</v>
      </c>
    </row>
    <row r="34" spans="1:7" x14ac:dyDescent="0.2">
      <c r="A34" s="6" t="s">
        <v>15</v>
      </c>
      <c r="B34" s="9" t="s">
        <v>9</v>
      </c>
      <c r="C34" s="16">
        <f>C32-C33</f>
        <v>3.0994933333658992E-3</v>
      </c>
      <c r="E34" s="6" t="s">
        <v>15</v>
      </c>
      <c r="F34" s="9" t="s">
        <v>9</v>
      </c>
      <c r="G34" s="16">
        <f>G32</f>
        <v>382.7730994933334</v>
      </c>
    </row>
    <row r="35" spans="1:7" x14ac:dyDescent="0.2">
      <c r="A35" s="6"/>
      <c r="B35" s="7"/>
      <c r="C35" s="8"/>
      <c r="E35" s="6"/>
      <c r="F35" s="7"/>
      <c r="G35" s="8"/>
    </row>
    <row r="36" spans="1:7" x14ac:dyDescent="0.2">
      <c r="A36" s="6"/>
      <c r="B36" s="7"/>
      <c r="C36" s="8"/>
      <c r="E36" s="6"/>
      <c r="F36" s="7"/>
      <c r="G36" s="8"/>
    </row>
    <row r="37" spans="1:7" x14ac:dyDescent="0.2">
      <c r="A37" s="6" t="s">
        <v>0</v>
      </c>
      <c r="B37" s="7"/>
      <c r="C37" s="25" t="s">
        <v>29</v>
      </c>
      <c r="E37" s="6" t="s">
        <v>0</v>
      </c>
      <c r="F37" s="7"/>
      <c r="G37" s="25" t="s">
        <v>29</v>
      </c>
    </row>
    <row r="38" spans="1:7" x14ac:dyDescent="0.2">
      <c r="A38" s="6" t="s">
        <v>12</v>
      </c>
      <c r="B38" s="7"/>
      <c r="C38" s="8">
        <v>4000</v>
      </c>
      <c r="E38" s="6" t="s">
        <v>12</v>
      </c>
      <c r="F38" s="7"/>
      <c r="G38" s="8">
        <v>4000</v>
      </c>
    </row>
    <row r="39" spans="1:7" x14ac:dyDescent="0.2">
      <c r="A39" s="6" t="s">
        <v>2</v>
      </c>
      <c r="B39" s="9" t="s">
        <v>3</v>
      </c>
      <c r="C39" s="14">
        <v>310643.64799999999</v>
      </c>
      <c r="E39" s="6" t="s">
        <v>2</v>
      </c>
      <c r="F39" s="9" t="s">
        <v>3</v>
      </c>
      <c r="G39" s="14">
        <v>310643.64799999999</v>
      </c>
    </row>
    <row r="40" spans="1:7" x14ac:dyDescent="0.2">
      <c r="A40" s="6" t="s">
        <v>34</v>
      </c>
      <c r="B40" s="9" t="s">
        <v>4</v>
      </c>
      <c r="C40" s="10">
        <f>C39*35.2%</f>
        <v>109346.564096</v>
      </c>
      <c r="E40" s="6" t="s">
        <v>34</v>
      </c>
      <c r="F40" s="9" t="s">
        <v>4</v>
      </c>
      <c r="G40" s="10">
        <f>G39*35.2%</f>
        <v>109346.564096</v>
      </c>
    </row>
    <row r="41" spans="1:7" x14ac:dyDescent="0.2">
      <c r="A41" s="12" t="s">
        <v>11</v>
      </c>
      <c r="B41" s="9" t="s">
        <v>5</v>
      </c>
      <c r="C41" s="13">
        <f>SUM(C39:C40)</f>
        <v>419990.21209599997</v>
      </c>
      <c r="E41" s="12" t="s">
        <v>11</v>
      </c>
      <c r="F41" s="9" t="s">
        <v>5</v>
      </c>
      <c r="G41" s="13">
        <f>SUM(G39:G40)</f>
        <v>419990.21209599997</v>
      </c>
    </row>
    <row r="42" spans="1:7" x14ac:dyDescent="0.2">
      <c r="A42" s="6" t="s">
        <v>16</v>
      </c>
      <c r="B42" s="9" t="s">
        <v>6</v>
      </c>
      <c r="C42" s="14">
        <f>C41*0.1%</f>
        <v>419.99021209599999</v>
      </c>
      <c r="E42" s="6" t="s">
        <v>16</v>
      </c>
      <c r="F42" s="9" t="s">
        <v>6</v>
      </c>
      <c r="G42" s="14">
        <f>G41*0.1%</f>
        <v>419.99021209599999</v>
      </c>
    </row>
    <row r="43" spans="1:7" x14ac:dyDescent="0.2">
      <c r="A43" s="6" t="s">
        <v>51</v>
      </c>
      <c r="B43" s="9" t="s">
        <v>7</v>
      </c>
      <c r="C43" s="14">
        <v>419.99</v>
      </c>
      <c r="E43" s="6" t="s">
        <v>51</v>
      </c>
      <c r="F43" s="9" t="s">
        <v>7</v>
      </c>
      <c r="G43" s="8" t="s">
        <v>8</v>
      </c>
    </row>
    <row r="44" spans="1:7" x14ac:dyDescent="0.2">
      <c r="A44" s="6" t="s">
        <v>17</v>
      </c>
      <c r="B44" s="9" t="s">
        <v>9</v>
      </c>
      <c r="C44" s="16">
        <f>C42-C43</f>
        <v>2.120959999842853E-4</v>
      </c>
      <c r="E44" s="6" t="s">
        <v>17</v>
      </c>
      <c r="F44" s="9" t="s">
        <v>9</v>
      </c>
      <c r="G44" s="16">
        <f>G42</f>
        <v>419.99021209599999</v>
      </c>
    </row>
    <row r="45" spans="1:7" x14ac:dyDescent="0.2">
      <c r="A45" s="6"/>
      <c r="B45" s="7"/>
      <c r="C45" s="8"/>
      <c r="E45" s="6"/>
      <c r="F45" s="7"/>
      <c r="G45" s="8"/>
    </row>
    <row r="46" spans="1:7" ht="27.75" x14ac:dyDescent="0.2">
      <c r="A46" s="18" t="s">
        <v>54</v>
      </c>
      <c r="B46" s="19"/>
      <c r="C46" s="20">
        <f>C44+C34</f>
        <v>3.3115893333501845E-3</v>
      </c>
      <c r="D46" s="21"/>
      <c r="E46" s="18" t="s">
        <v>54</v>
      </c>
      <c r="F46" s="19"/>
      <c r="G46" s="20">
        <f>G44+G34</f>
        <v>802.7633115893334</v>
      </c>
    </row>
    <row r="48" spans="1:7" x14ac:dyDescent="0.2">
      <c r="A48" s="73" t="s">
        <v>52</v>
      </c>
      <c r="B48" s="73"/>
      <c r="C48" s="73"/>
      <c r="D48" s="73"/>
      <c r="E48" s="73"/>
      <c r="F48" s="73"/>
      <c r="G48" s="73"/>
    </row>
    <row r="49" spans="1:7" ht="18.75" x14ac:dyDescent="0.25">
      <c r="A49" s="74" t="s">
        <v>28</v>
      </c>
      <c r="B49" s="75"/>
      <c r="C49" s="75"/>
      <c r="D49" s="75"/>
      <c r="E49" s="75"/>
      <c r="F49" s="75"/>
      <c r="G49" s="76"/>
    </row>
  </sheetData>
  <mergeCells count="6">
    <mergeCell ref="A1:G1"/>
    <mergeCell ref="A48:G48"/>
    <mergeCell ref="A49:G49"/>
    <mergeCell ref="A2:G2"/>
    <mergeCell ref="A3:C3"/>
    <mergeCell ref="E3:G3"/>
  </mergeCells>
  <pageMargins left="0.45" right="0.2" top="0.25" bottom="0.2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tabSelected="1" workbookViewId="0">
      <pane xSplit="2" ySplit="3" topLeftCell="W4" activePane="bottomRight" state="frozen"/>
      <selection pane="bottomLeft" activeCell="A4" sqref="A4"/>
      <selection pane="topRight" activeCell="W1" sqref="W1"/>
      <selection pane="bottomRight" activeCell="K16" sqref="K16"/>
    </sheetView>
  </sheetViews>
  <sheetFormatPr defaultColWidth="9.01171875" defaultRowHeight="15" x14ac:dyDescent="0.2"/>
  <cols>
    <col min="1" max="1" width="5.91796875" customWidth="1"/>
    <col min="2" max="2" width="11.02734375" style="26" customWidth="1"/>
    <col min="3" max="3" width="9.953125"/>
    <col min="4" max="4" width="8.875" customWidth="1"/>
    <col min="5" max="5" width="11.703125" customWidth="1"/>
    <col min="6" max="6" width="19.7734375" customWidth="1"/>
    <col min="7" max="7" width="15.87109375" customWidth="1"/>
    <col min="8" max="8" width="14.9296875" customWidth="1"/>
    <col min="9" max="9" width="11.56640625" style="26" customWidth="1"/>
    <col min="10" max="10" width="7.6640625" style="27" customWidth="1"/>
    <col min="11" max="11" width="13.71875" style="27" customWidth="1"/>
    <col min="12" max="12" width="7.6640625" style="27" customWidth="1"/>
    <col min="13" max="13" width="11.703125" style="27" customWidth="1"/>
    <col min="14" max="14" width="7.6640625" style="27" customWidth="1"/>
    <col min="15" max="15" width="13.71875" style="27" customWidth="1"/>
    <col min="16" max="16" width="7.6640625" style="27" customWidth="1"/>
    <col min="17" max="17" width="11.703125" style="27" customWidth="1"/>
    <col min="18" max="18" width="7.6640625" style="27" customWidth="1"/>
    <col min="19" max="19" width="13.71875" style="27" customWidth="1"/>
    <col min="20" max="20" width="7.6640625" style="27" customWidth="1"/>
    <col min="21" max="21" width="11.703125" style="27" customWidth="1"/>
    <col min="22" max="22" width="7.6640625" style="27" customWidth="1"/>
    <col min="23" max="23" width="13.71875" style="27" customWidth="1"/>
    <col min="24" max="24" width="7.6640625" style="27" customWidth="1"/>
    <col min="25" max="25" width="11.703125" style="27" customWidth="1"/>
    <col min="26" max="27" width="11.703125" style="28" customWidth="1"/>
    <col min="28" max="28" width="10.625" style="28" customWidth="1"/>
    <col min="29" max="29" width="11.56640625" style="28" customWidth="1"/>
    <col min="30" max="30" width="11.43359375" style="28" customWidth="1"/>
    <col min="31" max="237" width="9.953125"/>
    <col min="238" max="238" width="5.91796875" customWidth="1"/>
    <col min="239" max="239" width="11.02734375" customWidth="1"/>
    <col min="240" max="240" width="9.953125"/>
    <col min="241" max="241" width="8.875" customWidth="1"/>
    <col min="242" max="242" width="11.703125" customWidth="1"/>
    <col min="243" max="243" width="19.7734375" customWidth="1"/>
    <col min="244" max="244" width="15.87109375" customWidth="1"/>
    <col min="245" max="245" width="14.9296875" customWidth="1"/>
    <col min="246" max="246" width="11.56640625" customWidth="1"/>
    <col min="247" max="247" width="10.76171875" customWidth="1"/>
    <col min="248" max="248" width="14.390625" customWidth="1"/>
    <col min="249" max="249" width="9.01171875" customWidth="1"/>
    <col min="250" max="250" width="14.390625" customWidth="1"/>
    <col min="251" max="251" width="11.02734375" customWidth="1"/>
    <col min="252" max="252" width="10.35546875" customWidth="1"/>
    <col min="253" max="253" width="9.55078125" customWidth="1"/>
    <col min="254" max="254" width="10.35546875" customWidth="1"/>
    <col min="255" max="255" width="2.95703125" customWidth="1"/>
    <col min="256" max="256" width="9.55078125" customWidth="1"/>
  </cols>
  <sheetData>
    <row r="1" spans="1:30" x14ac:dyDescent="0.2">
      <c r="A1" s="90" t="s">
        <v>44</v>
      </c>
      <c r="B1" s="90"/>
      <c r="C1" s="90"/>
      <c r="D1" s="90"/>
      <c r="E1" s="90"/>
      <c r="F1" s="90"/>
      <c r="G1" s="90"/>
      <c r="H1" s="90"/>
      <c r="I1" s="29" t="s">
        <v>37</v>
      </c>
      <c r="J1" s="30">
        <f>SUBTOTAL(9,J4:J34)</f>
        <v>4000</v>
      </c>
      <c r="K1" s="31">
        <f>SUBTOTAL(9,K4:K34)</f>
        <v>268205.48</v>
      </c>
      <c r="L1" s="30"/>
      <c r="M1" s="31">
        <f>SUBTOTAL(9,M4:M34)</f>
        <v>94408.328959999999</v>
      </c>
      <c r="N1" s="30">
        <f>SUBTOTAL(9,N4:N34)</f>
        <v>20000</v>
      </c>
      <c r="O1" s="30">
        <f>SUBTOTAL(9,O4:O34)</f>
        <v>1352730.97</v>
      </c>
      <c r="P1" s="30"/>
      <c r="Q1" s="31">
        <f>SUBTOTAL(9,Q4:Q34)</f>
        <v>365237.36190000002</v>
      </c>
      <c r="R1" s="30">
        <f>SUBTOTAL(9,R4:R34)</f>
        <v>4000</v>
      </c>
      <c r="S1" s="31">
        <f>SUBTOTAL(9,S4:S34)</f>
        <v>288000</v>
      </c>
      <c r="T1" s="30"/>
      <c r="U1" s="31">
        <f>SUBTOTAL(9,U4:U34)</f>
        <v>101376.00000000001</v>
      </c>
      <c r="V1" s="30">
        <f>SUBTOTAL(9,V4:V34)</f>
        <v>4000</v>
      </c>
      <c r="W1" s="31">
        <f>SUBTOTAL(9,W4:W34)</f>
        <v>280000</v>
      </c>
      <c r="X1" s="30"/>
      <c r="Y1" s="31">
        <f>SUBTOTAL(9,Y4:Y34)</f>
        <v>75600</v>
      </c>
      <c r="Z1" s="31">
        <f>SUBTOTAL(9,Z4:Z34)</f>
        <v>60000</v>
      </c>
      <c r="AA1" s="31">
        <f>SUBTOTAL(9,AA4:AA34)</f>
        <v>70800</v>
      </c>
      <c r="AB1" s="31">
        <f>SUBTOTAL(9,AB4:AB34)</f>
        <v>70.8</v>
      </c>
      <c r="AC1" s="31">
        <f>SUBTOTAL(9,AC4:AC34)</f>
        <v>2896358.1408599997</v>
      </c>
      <c r="AD1" s="31">
        <f>SUBTOTAL(9,AD4:AD34)</f>
        <v>2896.3581408599998</v>
      </c>
    </row>
    <row r="2" spans="1:30" x14ac:dyDescent="0.2">
      <c r="A2" s="91" t="s">
        <v>38</v>
      </c>
      <c r="B2" s="91"/>
      <c r="C2" s="91"/>
      <c r="D2" s="91"/>
      <c r="E2" s="91"/>
      <c r="F2" s="91"/>
      <c r="G2" s="91"/>
      <c r="H2" s="91"/>
      <c r="J2" s="88" t="s">
        <v>10</v>
      </c>
      <c r="K2" s="88"/>
      <c r="L2" s="88"/>
      <c r="M2" s="88"/>
      <c r="N2" s="89" t="s">
        <v>1</v>
      </c>
      <c r="O2" s="89"/>
      <c r="P2" s="89"/>
      <c r="Q2" s="89"/>
      <c r="R2" s="82" t="s">
        <v>29</v>
      </c>
      <c r="S2" s="83"/>
      <c r="T2" s="83"/>
      <c r="U2" s="84"/>
      <c r="V2" s="85" t="s">
        <v>30</v>
      </c>
      <c r="W2" s="86"/>
      <c r="X2" s="86"/>
      <c r="Y2" s="87"/>
      <c r="Z2" s="80" t="s">
        <v>41</v>
      </c>
      <c r="AA2" s="81"/>
      <c r="AB2" s="81"/>
      <c r="AC2" s="79" t="s">
        <v>35</v>
      </c>
      <c r="AD2" s="79"/>
    </row>
    <row r="3" spans="1:30" s="32" customFormat="1" ht="41.25" x14ac:dyDescent="0.2">
      <c r="A3" s="33" t="s">
        <v>18</v>
      </c>
      <c r="B3" s="34" t="s">
        <v>19</v>
      </c>
      <c r="C3" s="33" t="s">
        <v>20</v>
      </c>
      <c r="D3" s="33" t="s">
        <v>21</v>
      </c>
      <c r="E3" s="33" t="s">
        <v>22</v>
      </c>
      <c r="F3" s="33" t="s">
        <v>23</v>
      </c>
      <c r="G3" s="33" t="s">
        <v>24</v>
      </c>
      <c r="H3" s="33" t="s">
        <v>25</v>
      </c>
      <c r="I3" s="34" t="s">
        <v>24</v>
      </c>
      <c r="J3" s="35" t="s">
        <v>26</v>
      </c>
      <c r="K3" s="35" t="s">
        <v>31</v>
      </c>
      <c r="L3" s="35" t="s">
        <v>32</v>
      </c>
      <c r="M3" s="35" t="s">
        <v>39</v>
      </c>
      <c r="N3" s="36" t="s">
        <v>26</v>
      </c>
      <c r="O3" s="36" t="s">
        <v>31</v>
      </c>
      <c r="P3" s="36" t="s">
        <v>32</v>
      </c>
      <c r="Q3" s="36" t="s">
        <v>39</v>
      </c>
      <c r="R3" s="37" t="s">
        <v>26</v>
      </c>
      <c r="S3" s="37" t="s">
        <v>31</v>
      </c>
      <c r="T3" s="37" t="s">
        <v>32</v>
      </c>
      <c r="U3" s="37" t="s">
        <v>39</v>
      </c>
      <c r="V3" s="38" t="s">
        <v>26</v>
      </c>
      <c r="W3" s="38" t="s">
        <v>31</v>
      </c>
      <c r="X3" s="38" t="s">
        <v>32</v>
      </c>
      <c r="Y3" s="38" t="s">
        <v>39</v>
      </c>
      <c r="Z3" s="39" t="s">
        <v>42</v>
      </c>
      <c r="AA3" s="40" t="s">
        <v>40</v>
      </c>
      <c r="AB3" s="40" t="s">
        <v>43</v>
      </c>
      <c r="AC3" s="41" t="s">
        <v>36</v>
      </c>
      <c r="AD3" s="41" t="s">
        <v>27</v>
      </c>
    </row>
    <row r="4" spans="1:30" x14ac:dyDescent="0.2">
      <c r="A4" s="42">
        <v>1</v>
      </c>
      <c r="B4" s="43">
        <v>44378</v>
      </c>
      <c r="C4" s="44"/>
      <c r="D4" s="44"/>
      <c r="E4" s="45"/>
      <c r="F4" s="45"/>
      <c r="G4" s="44"/>
      <c r="H4" s="45"/>
      <c r="I4" s="44"/>
      <c r="J4" s="46">
        <v>4000</v>
      </c>
      <c r="K4" s="47">
        <f>268205.48</f>
        <v>268205.48</v>
      </c>
      <c r="L4" s="48">
        <v>35.200000000000003</v>
      </c>
      <c r="M4" s="47">
        <f>K4*L4%</f>
        <v>94408.328959999999</v>
      </c>
      <c r="N4" s="49">
        <v>20000</v>
      </c>
      <c r="O4" s="50">
        <f>1352730.97</f>
        <v>1352730.97</v>
      </c>
      <c r="P4" s="48">
        <v>27</v>
      </c>
      <c r="Q4" s="50">
        <f>O4*P4%</f>
        <v>365237.36190000002</v>
      </c>
      <c r="R4" s="51">
        <v>4000</v>
      </c>
      <c r="S4" s="51">
        <v>288000</v>
      </c>
      <c r="T4" s="48">
        <v>35.200000000000003</v>
      </c>
      <c r="U4" s="51">
        <f>S4*T4%</f>
        <v>101376.00000000001</v>
      </c>
      <c r="V4" s="52">
        <v>4000</v>
      </c>
      <c r="W4" s="52">
        <f>70*V4</f>
        <v>280000</v>
      </c>
      <c r="X4" s="48">
        <v>27</v>
      </c>
      <c r="Y4" s="52">
        <f>W4*X4%</f>
        <v>75600</v>
      </c>
      <c r="Z4" s="53">
        <v>60000</v>
      </c>
      <c r="AA4" s="53">
        <f>Z4+Z4*18%</f>
        <v>70800</v>
      </c>
      <c r="AB4" s="53">
        <f>AA4*0.1%</f>
        <v>70.8</v>
      </c>
      <c r="AC4" s="54">
        <f t="shared" ref="AC4:AC33" si="0">AA4+Y4+W4+U4+S4+Q4+O4+M4+K4</f>
        <v>2896358.1408599997</v>
      </c>
      <c r="AD4" s="54">
        <f t="shared" ref="AD4:AD34" si="1">AC4*0.1%</f>
        <v>2896.3581408599998</v>
      </c>
    </row>
    <row r="5" spans="1:30" x14ac:dyDescent="0.2">
      <c r="A5" s="42">
        <v>2</v>
      </c>
      <c r="B5" s="43">
        <v>44379</v>
      </c>
      <c r="C5" s="44"/>
      <c r="D5" s="44"/>
      <c r="E5" s="45"/>
      <c r="F5" s="45"/>
      <c r="G5" s="44"/>
      <c r="H5" s="45"/>
      <c r="I5" s="42"/>
      <c r="J5" s="46"/>
      <c r="K5" s="47"/>
      <c r="L5" s="55">
        <f>L4</f>
        <v>35.200000000000003</v>
      </c>
      <c r="M5" s="47">
        <f t="shared" ref="M5:M34" si="2">K5*L5%</f>
        <v>0</v>
      </c>
      <c r="N5" s="49"/>
      <c r="O5" s="50"/>
      <c r="P5" s="56">
        <f>P4</f>
        <v>27</v>
      </c>
      <c r="Q5" s="50">
        <f t="shared" ref="Q5:Q34" si="3">O5*P5%</f>
        <v>0</v>
      </c>
      <c r="R5" s="51"/>
      <c r="S5" s="51"/>
      <c r="T5" s="57">
        <f>T4</f>
        <v>35.200000000000003</v>
      </c>
      <c r="U5" s="51">
        <f t="shared" ref="U5:U34" si="4">S5*T5%</f>
        <v>0</v>
      </c>
      <c r="V5" s="52"/>
      <c r="W5" s="52"/>
      <c r="X5" s="58">
        <f>X4</f>
        <v>27</v>
      </c>
      <c r="Y5" s="52">
        <f t="shared" ref="Y5:Y34" si="5">W5*X5%</f>
        <v>0</v>
      </c>
      <c r="Z5" s="53"/>
      <c r="AA5" s="53">
        <f t="shared" ref="AA5:AA34" si="6">Z5+Z5*18%</f>
        <v>0</v>
      </c>
      <c r="AB5" s="53">
        <f t="shared" ref="AB5:AB34" si="7">AA5*0.1%</f>
        <v>0</v>
      </c>
      <c r="AC5" s="54">
        <f t="shared" si="0"/>
        <v>0</v>
      </c>
      <c r="AD5" s="54">
        <f t="shared" si="1"/>
        <v>0</v>
      </c>
    </row>
    <row r="6" spans="1:30" x14ac:dyDescent="0.2">
      <c r="A6" s="42">
        <v>3</v>
      </c>
      <c r="B6" s="43">
        <v>44380</v>
      </c>
      <c r="C6" s="44"/>
      <c r="D6" s="44"/>
      <c r="E6" s="45"/>
      <c r="F6" s="45"/>
      <c r="G6" s="44"/>
      <c r="H6" s="45"/>
      <c r="I6" s="42"/>
      <c r="J6" s="46"/>
      <c r="K6" s="47"/>
      <c r="L6" s="55">
        <f t="shared" ref="L6:L34" si="8">L5</f>
        <v>35.200000000000003</v>
      </c>
      <c r="M6" s="47">
        <f t="shared" si="2"/>
        <v>0</v>
      </c>
      <c r="N6" s="49"/>
      <c r="O6" s="50"/>
      <c r="P6" s="56">
        <f t="shared" ref="P6:P34" si="9">P5</f>
        <v>27</v>
      </c>
      <c r="Q6" s="50">
        <f t="shared" si="3"/>
        <v>0</v>
      </c>
      <c r="R6" s="51"/>
      <c r="S6" s="51"/>
      <c r="T6" s="57">
        <f t="shared" ref="T6:T34" si="10">T5</f>
        <v>35.200000000000003</v>
      </c>
      <c r="U6" s="51">
        <f t="shared" si="4"/>
        <v>0</v>
      </c>
      <c r="V6" s="52"/>
      <c r="W6" s="52"/>
      <c r="X6" s="58">
        <f t="shared" ref="X6:X34" si="11">X5</f>
        <v>27</v>
      </c>
      <c r="Y6" s="52">
        <f t="shared" si="5"/>
        <v>0</v>
      </c>
      <c r="Z6" s="53"/>
      <c r="AA6" s="53">
        <f t="shared" si="6"/>
        <v>0</v>
      </c>
      <c r="AB6" s="53">
        <f t="shared" si="7"/>
        <v>0</v>
      </c>
      <c r="AC6" s="54">
        <f t="shared" si="0"/>
        <v>0</v>
      </c>
      <c r="AD6" s="54">
        <f t="shared" si="1"/>
        <v>0</v>
      </c>
    </row>
    <row r="7" spans="1:30" x14ac:dyDescent="0.2">
      <c r="A7" s="42">
        <v>4</v>
      </c>
      <c r="B7" s="43">
        <v>44381</v>
      </c>
      <c r="C7" s="44"/>
      <c r="D7" s="44"/>
      <c r="E7" s="45"/>
      <c r="F7" s="45"/>
      <c r="G7" s="44"/>
      <c r="H7" s="45"/>
      <c r="I7" s="42"/>
      <c r="J7" s="46"/>
      <c r="K7" s="47"/>
      <c r="L7" s="55">
        <f t="shared" si="8"/>
        <v>35.200000000000003</v>
      </c>
      <c r="M7" s="47">
        <f t="shared" si="2"/>
        <v>0</v>
      </c>
      <c r="N7" s="49"/>
      <c r="O7" s="50"/>
      <c r="P7" s="56">
        <f t="shared" si="9"/>
        <v>27</v>
      </c>
      <c r="Q7" s="50">
        <f t="shared" si="3"/>
        <v>0</v>
      </c>
      <c r="R7" s="51"/>
      <c r="S7" s="51"/>
      <c r="T7" s="57">
        <f t="shared" si="10"/>
        <v>35.200000000000003</v>
      </c>
      <c r="U7" s="51">
        <f t="shared" si="4"/>
        <v>0</v>
      </c>
      <c r="V7" s="52"/>
      <c r="W7" s="52"/>
      <c r="X7" s="58">
        <f t="shared" si="11"/>
        <v>27</v>
      </c>
      <c r="Y7" s="52">
        <f t="shared" si="5"/>
        <v>0</v>
      </c>
      <c r="Z7" s="53"/>
      <c r="AA7" s="53">
        <f t="shared" si="6"/>
        <v>0</v>
      </c>
      <c r="AB7" s="53">
        <f t="shared" si="7"/>
        <v>0</v>
      </c>
      <c r="AC7" s="54">
        <f t="shared" si="0"/>
        <v>0</v>
      </c>
      <c r="AD7" s="54">
        <f t="shared" si="1"/>
        <v>0</v>
      </c>
    </row>
    <row r="8" spans="1:30" x14ac:dyDescent="0.2">
      <c r="A8" s="42">
        <v>5</v>
      </c>
      <c r="B8" s="43">
        <v>44382</v>
      </c>
      <c r="C8" s="44"/>
      <c r="D8" s="44"/>
      <c r="E8" s="45"/>
      <c r="F8" s="45"/>
      <c r="G8" s="44"/>
      <c r="H8" s="45"/>
      <c r="I8" s="42"/>
      <c r="J8" s="46"/>
      <c r="K8" s="47"/>
      <c r="L8" s="55">
        <f t="shared" si="8"/>
        <v>35.200000000000003</v>
      </c>
      <c r="M8" s="47">
        <f t="shared" si="2"/>
        <v>0</v>
      </c>
      <c r="N8" s="49"/>
      <c r="O8" s="50"/>
      <c r="P8" s="56">
        <f t="shared" si="9"/>
        <v>27</v>
      </c>
      <c r="Q8" s="50">
        <f t="shared" si="3"/>
        <v>0</v>
      </c>
      <c r="R8" s="51"/>
      <c r="S8" s="51"/>
      <c r="T8" s="57">
        <f t="shared" si="10"/>
        <v>35.200000000000003</v>
      </c>
      <c r="U8" s="51">
        <f t="shared" si="4"/>
        <v>0</v>
      </c>
      <c r="V8" s="52"/>
      <c r="W8" s="52"/>
      <c r="X8" s="58">
        <f t="shared" si="11"/>
        <v>27</v>
      </c>
      <c r="Y8" s="52">
        <f t="shared" si="5"/>
        <v>0</v>
      </c>
      <c r="Z8" s="53"/>
      <c r="AA8" s="53">
        <f t="shared" si="6"/>
        <v>0</v>
      </c>
      <c r="AB8" s="53">
        <f t="shared" si="7"/>
        <v>0</v>
      </c>
      <c r="AC8" s="54">
        <f t="shared" si="0"/>
        <v>0</v>
      </c>
      <c r="AD8" s="54">
        <f t="shared" si="1"/>
        <v>0</v>
      </c>
    </row>
    <row r="9" spans="1:30" x14ac:dyDescent="0.2">
      <c r="A9" s="42">
        <v>6</v>
      </c>
      <c r="B9" s="43">
        <v>44383</v>
      </c>
      <c r="C9" s="44"/>
      <c r="D9" s="44"/>
      <c r="E9" s="45"/>
      <c r="F9" s="45"/>
      <c r="G9" s="44"/>
      <c r="H9" s="45"/>
      <c r="I9" s="42"/>
      <c r="J9" s="46"/>
      <c r="K9" s="47"/>
      <c r="L9" s="55">
        <f t="shared" si="8"/>
        <v>35.200000000000003</v>
      </c>
      <c r="M9" s="47">
        <f t="shared" si="2"/>
        <v>0</v>
      </c>
      <c r="N9" s="49"/>
      <c r="O9" s="50"/>
      <c r="P9" s="56">
        <f t="shared" si="9"/>
        <v>27</v>
      </c>
      <c r="Q9" s="50">
        <f t="shared" si="3"/>
        <v>0</v>
      </c>
      <c r="R9" s="51"/>
      <c r="S9" s="51"/>
      <c r="T9" s="57">
        <f t="shared" si="10"/>
        <v>35.200000000000003</v>
      </c>
      <c r="U9" s="51">
        <f t="shared" si="4"/>
        <v>0</v>
      </c>
      <c r="V9" s="52"/>
      <c r="W9" s="52"/>
      <c r="X9" s="58">
        <f t="shared" si="11"/>
        <v>27</v>
      </c>
      <c r="Y9" s="52">
        <f t="shared" si="5"/>
        <v>0</v>
      </c>
      <c r="Z9" s="53"/>
      <c r="AA9" s="53">
        <f t="shared" si="6"/>
        <v>0</v>
      </c>
      <c r="AB9" s="53">
        <f t="shared" si="7"/>
        <v>0</v>
      </c>
      <c r="AC9" s="54">
        <f t="shared" si="0"/>
        <v>0</v>
      </c>
      <c r="AD9" s="54">
        <f t="shared" si="1"/>
        <v>0</v>
      </c>
    </row>
    <row r="10" spans="1:30" x14ac:dyDescent="0.2">
      <c r="A10" s="42">
        <v>7</v>
      </c>
      <c r="B10" s="43">
        <v>44384</v>
      </c>
      <c r="C10" s="44"/>
      <c r="D10" s="44"/>
      <c r="E10" s="45"/>
      <c r="F10" s="45"/>
      <c r="G10" s="44"/>
      <c r="H10" s="45"/>
      <c r="I10" s="42"/>
      <c r="J10" s="46"/>
      <c r="K10" s="47"/>
      <c r="L10" s="55">
        <f t="shared" si="8"/>
        <v>35.200000000000003</v>
      </c>
      <c r="M10" s="47">
        <f t="shared" si="2"/>
        <v>0</v>
      </c>
      <c r="N10" s="49"/>
      <c r="O10" s="50"/>
      <c r="P10" s="56">
        <f t="shared" si="9"/>
        <v>27</v>
      </c>
      <c r="Q10" s="50">
        <f t="shared" si="3"/>
        <v>0</v>
      </c>
      <c r="R10" s="51"/>
      <c r="S10" s="51"/>
      <c r="T10" s="57">
        <f t="shared" si="10"/>
        <v>35.200000000000003</v>
      </c>
      <c r="U10" s="51">
        <f t="shared" si="4"/>
        <v>0</v>
      </c>
      <c r="V10" s="52"/>
      <c r="W10" s="52"/>
      <c r="X10" s="58">
        <f t="shared" si="11"/>
        <v>27</v>
      </c>
      <c r="Y10" s="52">
        <f t="shared" si="5"/>
        <v>0</v>
      </c>
      <c r="Z10" s="53"/>
      <c r="AA10" s="53">
        <f t="shared" si="6"/>
        <v>0</v>
      </c>
      <c r="AB10" s="53">
        <f t="shared" si="7"/>
        <v>0</v>
      </c>
      <c r="AC10" s="54">
        <f t="shared" si="0"/>
        <v>0</v>
      </c>
      <c r="AD10" s="54">
        <f t="shared" si="1"/>
        <v>0</v>
      </c>
    </row>
    <row r="11" spans="1:30" x14ac:dyDescent="0.2">
      <c r="A11" s="42">
        <v>8</v>
      </c>
      <c r="B11" s="43">
        <v>44385</v>
      </c>
      <c r="C11" s="44"/>
      <c r="D11" s="44"/>
      <c r="E11" s="45"/>
      <c r="F11" s="45"/>
      <c r="G11" s="44"/>
      <c r="H11" s="45"/>
      <c r="I11" s="42"/>
      <c r="J11" s="46"/>
      <c r="K11" s="47"/>
      <c r="L11" s="55">
        <f t="shared" si="8"/>
        <v>35.200000000000003</v>
      </c>
      <c r="M11" s="47">
        <f t="shared" si="2"/>
        <v>0</v>
      </c>
      <c r="N11" s="49"/>
      <c r="O11" s="50"/>
      <c r="P11" s="56">
        <f t="shared" si="9"/>
        <v>27</v>
      </c>
      <c r="Q11" s="50">
        <f t="shared" si="3"/>
        <v>0</v>
      </c>
      <c r="R11" s="51"/>
      <c r="S11" s="51"/>
      <c r="T11" s="57">
        <f t="shared" si="10"/>
        <v>35.200000000000003</v>
      </c>
      <c r="U11" s="51">
        <f t="shared" si="4"/>
        <v>0</v>
      </c>
      <c r="V11" s="52"/>
      <c r="W11" s="52"/>
      <c r="X11" s="58">
        <f t="shared" si="11"/>
        <v>27</v>
      </c>
      <c r="Y11" s="52">
        <f t="shared" si="5"/>
        <v>0</v>
      </c>
      <c r="Z11" s="53"/>
      <c r="AA11" s="53">
        <f t="shared" si="6"/>
        <v>0</v>
      </c>
      <c r="AB11" s="53">
        <f t="shared" si="7"/>
        <v>0</v>
      </c>
      <c r="AC11" s="54">
        <f t="shared" si="0"/>
        <v>0</v>
      </c>
      <c r="AD11" s="54">
        <f t="shared" si="1"/>
        <v>0</v>
      </c>
    </row>
    <row r="12" spans="1:30" x14ac:dyDescent="0.2">
      <c r="A12" s="42">
        <v>9</v>
      </c>
      <c r="B12" s="43">
        <v>44386</v>
      </c>
      <c r="C12" s="44"/>
      <c r="D12" s="44"/>
      <c r="E12" s="45"/>
      <c r="F12" s="45"/>
      <c r="G12" s="44"/>
      <c r="H12" s="45"/>
      <c r="I12" s="42"/>
      <c r="J12" s="46"/>
      <c r="K12" s="47"/>
      <c r="L12" s="55">
        <f t="shared" si="8"/>
        <v>35.200000000000003</v>
      </c>
      <c r="M12" s="47">
        <f t="shared" si="2"/>
        <v>0</v>
      </c>
      <c r="N12" s="49"/>
      <c r="O12" s="50"/>
      <c r="P12" s="56">
        <f t="shared" si="9"/>
        <v>27</v>
      </c>
      <c r="Q12" s="50">
        <f t="shared" si="3"/>
        <v>0</v>
      </c>
      <c r="R12" s="51"/>
      <c r="S12" s="51"/>
      <c r="T12" s="57">
        <f t="shared" si="10"/>
        <v>35.200000000000003</v>
      </c>
      <c r="U12" s="51">
        <f t="shared" si="4"/>
        <v>0</v>
      </c>
      <c r="V12" s="52"/>
      <c r="W12" s="52"/>
      <c r="X12" s="58">
        <f t="shared" si="11"/>
        <v>27</v>
      </c>
      <c r="Y12" s="52">
        <f t="shared" si="5"/>
        <v>0</v>
      </c>
      <c r="Z12" s="53"/>
      <c r="AA12" s="53">
        <f t="shared" si="6"/>
        <v>0</v>
      </c>
      <c r="AB12" s="53">
        <f t="shared" si="7"/>
        <v>0</v>
      </c>
      <c r="AC12" s="54">
        <f t="shared" si="0"/>
        <v>0</v>
      </c>
      <c r="AD12" s="54">
        <f t="shared" si="1"/>
        <v>0</v>
      </c>
    </row>
    <row r="13" spans="1:30" x14ac:dyDescent="0.2">
      <c r="A13" s="42">
        <v>10</v>
      </c>
      <c r="B13" s="43">
        <v>44387</v>
      </c>
      <c r="C13" s="44"/>
      <c r="D13" s="44"/>
      <c r="E13" s="45"/>
      <c r="F13" s="45"/>
      <c r="G13" s="44"/>
      <c r="H13" s="45"/>
      <c r="I13" s="42"/>
      <c r="J13" s="46"/>
      <c r="K13" s="47"/>
      <c r="L13" s="55">
        <f t="shared" si="8"/>
        <v>35.200000000000003</v>
      </c>
      <c r="M13" s="47">
        <f t="shared" si="2"/>
        <v>0</v>
      </c>
      <c r="N13" s="49"/>
      <c r="O13" s="50"/>
      <c r="P13" s="56">
        <f t="shared" si="9"/>
        <v>27</v>
      </c>
      <c r="Q13" s="50">
        <f t="shared" si="3"/>
        <v>0</v>
      </c>
      <c r="R13" s="51"/>
      <c r="S13" s="51"/>
      <c r="T13" s="57">
        <f t="shared" si="10"/>
        <v>35.200000000000003</v>
      </c>
      <c r="U13" s="51">
        <f t="shared" si="4"/>
        <v>0</v>
      </c>
      <c r="V13" s="52"/>
      <c r="W13" s="52"/>
      <c r="X13" s="58">
        <f t="shared" si="11"/>
        <v>27</v>
      </c>
      <c r="Y13" s="52">
        <f t="shared" si="5"/>
        <v>0</v>
      </c>
      <c r="Z13" s="53"/>
      <c r="AA13" s="53">
        <f t="shared" si="6"/>
        <v>0</v>
      </c>
      <c r="AB13" s="53">
        <f t="shared" si="7"/>
        <v>0</v>
      </c>
      <c r="AC13" s="54">
        <f t="shared" si="0"/>
        <v>0</v>
      </c>
      <c r="AD13" s="54">
        <f t="shared" si="1"/>
        <v>0</v>
      </c>
    </row>
    <row r="14" spans="1:30" x14ac:dyDescent="0.2">
      <c r="A14" s="42">
        <v>11</v>
      </c>
      <c r="B14" s="43">
        <v>44388</v>
      </c>
      <c r="C14" s="44"/>
      <c r="D14" s="44"/>
      <c r="E14" s="45"/>
      <c r="G14" s="44"/>
      <c r="H14" s="45"/>
      <c r="I14" s="42"/>
      <c r="J14" s="46"/>
      <c r="K14" s="47"/>
      <c r="L14" s="55">
        <f t="shared" si="8"/>
        <v>35.200000000000003</v>
      </c>
      <c r="M14" s="47">
        <f t="shared" si="2"/>
        <v>0</v>
      </c>
      <c r="N14" s="49"/>
      <c r="O14" s="50"/>
      <c r="P14" s="56">
        <f t="shared" si="9"/>
        <v>27</v>
      </c>
      <c r="Q14" s="50">
        <f t="shared" si="3"/>
        <v>0</v>
      </c>
      <c r="R14" s="51"/>
      <c r="S14" s="51"/>
      <c r="T14" s="57">
        <f t="shared" si="10"/>
        <v>35.200000000000003</v>
      </c>
      <c r="U14" s="51">
        <f t="shared" si="4"/>
        <v>0</v>
      </c>
      <c r="V14" s="52"/>
      <c r="W14" s="52"/>
      <c r="X14" s="58">
        <f t="shared" si="11"/>
        <v>27</v>
      </c>
      <c r="Y14" s="52">
        <f t="shared" si="5"/>
        <v>0</v>
      </c>
      <c r="Z14" s="53"/>
      <c r="AA14" s="53">
        <f t="shared" si="6"/>
        <v>0</v>
      </c>
      <c r="AB14" s="53">
        <f t="shared" si="7"/>
        <v>0</v>
      </c>
      <c r="AC14" s="54">
        <f t="shared" si="0"/>
        <v>0</v>
      </c>
      <c r="AD14" s="54">
        <f t="shared" si="1"/>
        <v>0</v>
      </c>
    </row>
    <row r="15" spans="1:30" x14ac:dyDescent="0.2">
      <c r="A15" s="42">
        <v>12</v>
      </c>
      <c r="B15" s="43">
        <v>44389</v>
      </c>
      <c r="C15" s="44"/>
      <c r="D15" s="44"/>
      <c r="E15" s="45"/>
      <c r="F15" s="45"/>
      <c r="G15" s="44"/>
      <c r="H15" s="45"/>
      <c r="I15" s="42"/>
      <c r="J15" s="46"/>
      <c r="K15" s="47"/>
      <c r="L15" s="55">
        <f t="shared" si="8"/>
        <v>35.200000000000003</v>
      </c>
      <c r="M15" s="47">
        <f t="shared" si="2"/>
        <v>0</v>
      </c>
      <c r="N15" s="49"/>
      <c r="O15" s="50"/>
      <c r="P15" s="56">
        <f t="shared" si="9"/>
        <v>27</v>
      </c>
      <c r="Q15" s="50">
        <f t="shared" si="3"/>
        <v>0</v>
      </c>
      <c r="R15" s="51"/>
      <c r="S15" s="51"/>
      <c r="T15" s="57">
        <f t="shared" si="10"/>
        <v>35.200000000000003</v>
      </c>
      <c r="U15" s="51">
        <f t="shared" si="4"/>
        <v>0</v>
      </c>
      <c r="V15" s="52"/>
      <c r="W15" s="52"/>
      <c r="X15" s="58">
        <f t="shared" si="11"/>
        <v>27</v>
      </c>
      <c r="Y15" s="52">
        <f t="shared" si="5"/>
        <v>0</v>
      </c>
      <c r="Z15" s="53"/>
      <c r="AA15" s="53">
        <f t="shared" si="6"/>
        <v>0</v>
      </c>
      <c r="AB15" s="53">
        <f t="shared" si="7"/>
        <v>0</v>
      </c>
      <c r="AC15" s="54">
        <f t="shared" si="0"/>
        <v>0</v>
      </c>
      <c r="AD15" s="54">
        <f t="shared" si="1"/>
        <v>0</v>
      </c>
    </row>
    <row r="16" spans="1:30" x14ac:dyDescent="0.2">
      <c r="A16" s="42">
        <v>13</v>
      </c>
      <c r="B16" s="43">
        <v>44390</v>
      </c>
      <c r="C16" s="44"/>
      <c r="D16" s="44"/>
      <c r="E16" s="45"/>
      <c r="G16" s="44"/>
      <c r="H16" s="45"/>
      <c r="I16" s="42"/>
      <c r="J16" s="46"/>
      <c r="K16" s="47"/>
      <c r="L16" s="55">
        <f t="shared" si="8"/>
        <v>35.200000000000003</v>
      </c>
      <c r="M16" s="47">
        <f t="shared" si="2"/>
        <v>0</v>
      </c>
      <c r="N16" s="49"/>
      <c r="O16" s="50"/>
      <c r="P16" s="56">
        <f t="shared" si="9"/>
        <v>27</v>
      </c>
      <c r="Q16" s="50">
        <f t="shared" si="3"/>
        <v>0</v>
      </c>
      <c r="R16" s="51"/>
      <c r="S16" s="51"/>
      <c r="T16" s="57">
        <f t="shared" si="10"/>
        <v>35.200000000000003</v>
      </c>
      <c r="U16" s="51">
        <f t="shared" si="4"/>
        <v>0</v>
      </c>
      <c r="V16" s="52"/>
      <c r="W16" s="52"/>
      <c r="X16" s="58">
        <f t="shared" si="11"/>
        <v>27</v>
      </c>
      <c r="Y16" s="52">
        <f t="shared" si="5"/>
        <v>0</v>
      </c>
      <c r="Z16" s="53"/>
      <c r="AA16" s="53">
        <f t="shared" si="6"/>
        <v>0</v>
      </c>
      <c r="AB16" s="53">
        <f t="shared" si="7"/>
        <v>0</v>
      </c>
      <c r="AC16" s="54">
        <f t="shared" si="0"/>
        <v>0</v>
      </c>
      <c r="AD16" s="54">
        <f t="shared" si="1"/>
        <v>0</v>
      </c>
    </row>
    <row r="17" spans="1:30" x14ac:dyDescent="0.2">
      <c r="A17" s="42">
        <v>14</v>
      </c>
      <c r="B17" s="43">
        <v>44391</v>
      </c>
      <c r="C17" s="44"/>
      <c r="D17" s="44"/>
      <c r="E17" s="45"/>
      <c r="F17" s="45"/>
      <c r="G17" s="44"/>
      <c r="H17" s="45"/>
      <c r="I17" s="42"/>
      <c r="J17" s="46"/>
      <c r="K17" s="47"/>
      <c r="L17" s="55">
        <f t="shared" si="8"/>
        <v>35.200000000000003</v>
      </c>
      <c r="M17" s="47">
        <f t="shared" si="2"/>
        <v>0</v>
      </c>
      <c r="N17" s="49"/>
      <c r="O17" s="50"/>
      <c r="P17" s="56">
        <f t="shared" si="9"/>
        <v>27</v>
      </c>
      <c r="Q17" s="50">
        <f t="shared" si="3"/>
        <v>0</v>
      </c>
      <c r="R17" s="51"/>
      <c r="S17" s="51"/>
      <c r="T17" s="57">
        <f t="shared" si="10"/>
        <v>35.200000000000003</v>
      </c>
      <c r="U17" s="51">
        <f t="shared" si="4"/>
        <v>0</v>
      </c>
      <c r="V17" s="52"/>
      <c r="W17" s="52"/>
      <c r="X17" s="58">
        <f t="shared" si="11"/>
        <v>27</v>
      </c>
      <c r="Y17" s="52">
        <f t="shared" si="5"/>
        <v>0</v>
      </c>
      <c r="Z17" s="53"/>
      <c r="AA17" s="53">
        <f t="shared" si="6"/>
        <v>0</v>
      </c>
      <c r="AB17" s="53">
        <f t="shared" si="7"/>
        <v>0</v>
      </c>
      <c r="AC17" s="54">
        <f t="shared" si="0"/>
        <v>0</v>
      </c>
      <c r="AD17" s="54">
        <f t="shared" si="1"/>
        <v>0</v>
      </c>
    </row>
    <row r="18" spans="1:30" x14ac:dyDescent="0.2">
      <c r="A18" s="42">
        <v>15</v>
      </c>
      <c r="B18" s="43">
        <v>44392</v>
      </c>
      <c r="C18" s="44"/>
      <c r="D18" s="44"/>
      <c r="E18" s="45"/>
      <c r="F18" s="45"/>
      <c r="G18" s="44"/>
      <c r="H18" s="45"/>
      <c r="I18" s="42"/>
      <c r="J18" s="46"/>
      <c r="K18" s="47"/>
      <c r="L18" s="55">
        <f t="shared" si="8"/>
        <v>35.200000000000003</v>
      </c>
      <c r="M18" s="47">
        <f t="shared" si="2"/>
        <v>0</v>
      </c>
      <c r="N18" s="49"/>
      <c r="O18" s="50"/>
      <c r="P18" s="56">
        <f t="shared" si="9"/>
        <v>27</v>
      </c>
      <c r="Q18" s="50">
        <f t="shared" si="3"/>
        <v>0</v>
      </c>
      <c r="R18" s="51"/>
      <c r="S18" s="51"/>
      <c r="T18" s="57">
        <f t="shared" si="10"/>
        <v>35.200000000000003</v>
      </c>
      <c r="U18" s="51">
        <f t="shared" si="4"/>
        <v>0</v>
      </c>
      <c r="V18" s="52"/>
      <c r="W18" s="52"/>
      <c r="X18" s="58">
        <f t="shared" si="11"/>
        <v>27</v>
      </c>
      <c r="Y18" s="52">
        <f t="shared" si="5"/>
        <v>0</v>
      </c>
      <c r="Z18" s="53"/>
      <c r="AA18" s="53">
        <f t="shared" si="6"/>
        <v>0</v>
      </c>
      <c r="AB18" s="53">
        <f t="shared" si="7"/>
        <v>0</v>
      </c>
      <c r="AC18" s="54">
        <f t="shared" si="0"/>
        <v>0</v>
      </c>
      <c r="AD18" s="54">
        <f t="shared" si="1"/>
        <v>0</v>
      </c>
    </row>
    <row r="19" spans="1:30" x14ac:dyDescent="0.2">
      <c r="A19" s="42">
        <v>16</v>
      </c>
      <c r="B19" s="43">
        <v>44393</v>
      </c>
      <c r="C19" s="44"/>
      <c r="D19" s="44"/>
      <c r="E19" s="45"/>
      <c r="G19" s="44"/>
      <c r="H19" s="45"/>
      <c r="I19" s="42"/>
      <c r="J19" s="46"/>
      <c r="K19" s="47"/>
      <c r="L19" s="55">
        <f t="shared" si="8"/>
        <v>35.200000000000003</v>
      </c>
      <c r="M19" s="47">
        <f t="shared" si="2"/>
        <v>0</v>
      </c>
      <c r="N19" s="49"/>
      <c r="O19" s="50"/>
      <c r="P19" s="56">
        <f t="shared" si="9"/>
        <v>27</v>
      </c>
      <c r="Q19" s="50">
        <f t="shared" si="3"/>
        <v>0</v>
      </c>
      <c r="R19" s="51"/>
      <c r="S19" s="51"/>
      <c r="T19" s="57">
        <f t="shared" si="10"/>
        <v>35.200000000000003</v>
      </c>
      <c r="U19" s="51">
        <f t="shared" si="4"/>
        <v>0</v>
      </c>
      <c r="V19" s="52"/>
      <c r="W19" s="52"/>
      <c r="X19" s="58">
        <f t="shared" si="11"/>
        <v>27</v>
      </c>
      <c r="Y19" s="52">
        <f t="shared" si="5"/>
        <v>0</v>
      </c>
      <c r="Z19" s="53"/>
      <c r="AA19" s="53">
        <f t="shared" si="6"/>
        <v>0</v>
      </c>
      <c r="AB19" s="53">
        <f t="shared" si="7"/>
        <v>0</v>
      </c>
      <c r="AC19" s="54">
        <f t="shared" si="0"/>
        <v>0</v>
      </c>
      <c r="AD19" s="54">
        <f t="shared" si="1"/>
        <v>0</v>
      </c>
    </row>
    <row r="20" spans="1:30" x14ac:dyDescent="0.2">
      <c r="A20" s="42">
        <v>17</v>
      </c>
      <c r="B20" s="43">
        <v>44394</v>
      </c>
      <c r="C20" s="44"/>
      <c r="D20" s="44"/>
      <c r="E20" s="45"/>
      <c r="F20" s="45"/>
      <c r="G20" s="44"/>
      <c r="H20" s="45"/>
      <c r="I20" s="42"/>
      <c r="J20" s="46"/>
      <c r="K20" s="47"/>
      <c r="L20" s="55">
        <f t="shared" si="8"/>
        <v>35.200000000000003</v>
      </c>
      <c r="M20" s="47">
        <f t="shared" si="2"/>
        <v>0</v>
      </c>
      <c r="N20" s="49"/>
      <c r="O20" s="50"/>
      <c r="P20" s="56">
        <f t="shared" si="9"/>
        <v>27</v>
      </c>
      <c r="Q20" s="50">
        <f t="shared" si="3"/>
        <v>0</v>
      </c>
      <c r="R20" s="51"/>
      <c r="S20" s="51"/>
      <c r="T20" s="57">
        <f t="shared" si="10"/>
        <v>35.200000000000003</v>
      </c>
      <c r="U20" s="51">
        <f t="shared" si="4"/>
        <v>0</v>
      </c>
      <c r="V20" s="52"/>
      <c r="W20" s="52"/>
      <c r="X20" s="58">
        <f t="shared" si="11"/>
        <v>27</v>
      </c>
      <c r="Y20" s="52">
        <f t="shared" si="5"/>
        <v>0</v>
      </c>
      <c r="Z20" s="53"/>
      <c r="AA20" s="53">
        <f t="shared" si="6"/>
        <v>0</v>
      </c>
      <c r="AB20" s="53">
        <f t="shared" si="7"/>
        <v>0</v>
      </c>
      <c r="AC20" s="54">
        <f t="shared" si="0"/>
        <v>0</v>
      </c>
      <c r="AD20" s="54">
        <f t="shared" si="1"/>
        <v>0</v>
      </c>
    </row>
    <row r="21" spans="1:30" x14ac:dyDescent="0.2">
      <c r="A21" s="42">
        <v>18</v>
      </c>
      <c r="B21" s="43">
        <v>44395</v>
      </c>
      <c r="C21" s="44"/>
      <c r="D21" s="44"/>
      <c r="E21" s="45"/>
      <c r="F21" s="45"/>
      <c r="G21" s="44"/>
      <c r="H21" s="45"/>
      <c r="I21" s="42"/>
      <c r="J21" s="46"/>
      <c r="K21" s="47"/>
      <c r="L21" s="55">
        <f t="shared" si="8"/>
        <v>35.200000000000003</v>
      </c>
      <c r="M21" s="47">
        <f t="shared" si="2"/>
        <v>0</v>
      </c>
      <c r="N21" s="49"/>
      <c r="O21" s="50"/>
      <c r="P21" s="56">
        <f t="shared" si="9"/>
        <v>27</v>
      </c>
      <c r="Q21" s="50">
        <f t="shared" si="3"/>
        <v>0</v>
      </c>
      <c r="R21" s="51"/>
      <c r="S21" s="51"/>
      <c r="T21" s="57">
        <f t="shared" si="10"/>
        <v>35.200000000000003</v>
      </c>
      <c r="U21" s="51">
        <f t="shared" si="4"/>
        <v>0</v>
      </c>
      <c r="V21" s="52"/>
      <c r="W21" s="52"/>
      <c r="X21" s="58">
        <f t="shared" si="11"/>
        <v>27</v>
      </c>
      <c r="Y21" s="52">
        <f t="shared" si="5"/>
        <v>0</v>
      </c>
      <c r="Z21" s="53"/>
      <c r="AA21" s="53">
        <f t="shared" si="6"/>
        <v>0</v>
      </c>
      <c r="AB21" s="53">
        <f t="shared" si="7"/>
        <v>0</v>
      </c>
      <c r="AC21" s="54">
        <f t="shared" si="0"/>
        <v>0</v>
      </c>
      <c r="AD21" s="54">
        <f t="shared" si="1"/>
        <v>0</v>
      </c>
    </row>
    <row r="22" spans="1:30" x14ac:dyDescent="0.2">
      <c r="A22" s="42">
        <v>19</v>
      </c>
      <c r="B22" s="43">
        <v>44396</v>
      </c>
      <c r="C22" s="44"/>
      <c r="D22" s="44"/>
      <c r="E22" s="45"/>
      <c r="F22" s="45"/>
      <c r="G22" s="44"/>
      <c r="H22" s="45"/>
      <c r="I22" s="42"/>
      <c r="J22" s="46"/>
      <c r="K22" s="47"/>
      <c r="L22" s="55">
        <f t="shared" si="8"/>
        <v>35.200000000000003</v>
      </c>
      <c r="M22" s="47">
        <f t="shared" si="2"/>
        <v>0</v>
      </c>
      <c r="N22" s="49"/>
      <c r="O22" s="50"/>
      <c r="P22" s="56">
        <f t="shared" si="9"/>
        <v>27</v>
      </c>
      <c r="Q22" s="50">
        <f t="shared" si="3"/>
        <v>0</v>
      </c>
      <c r="R22" s="51"/>
      <c r="S22" s="51"/>
      <c r="T22" s="57">
        <f t="shared" si="10"/>
        <v>35.200000000000003</v>
      </c>
      <c r="U22" s="51">
        <f t="shared" si="4"/>
        <v>0</v>
      </c>
      <c r="V22" s="52"/>
      <c r="W22" s="52"/>
      <c r="X22" s="58">
        <f t="shared" si="11"/>
        <v>27</v>
      </c>
      <c r="Y22" s="52">
        <f t="shared" si="5"/>
        <v>0</v>
      </c>
      <c r="Z22" s="53"/>
      <c r="AA22" s="53">
        <f t="shared" si="6"/>
        <v>0</v>
      </c>
      <c r="AB22" s="53">
        <f t="shared" si="7"/>
        <v>0</v>
      </c>
      <c r="AC22" s="54">
        <f t="shared" si="0"/>
        <v>0</v>
      </c>
      <c r="AD22" s="54">
        <f t="shared" si="1"/>
        <v>0</v>
      </c>
    </row>
    <row r="23" spans="1:30" x14ac:dyDescent="0.2">
      <c r="A23" s="42">
        <v>20</v>
      </c>
      <c r="B23" s="43">
        <v>44397</v>
      </c>
      <c r="C23" s="44"/>
      <c r="D23" s="44"/>
      <c r="E23" s="45"/>
      <c r="F23" s="45"/>
      <c r="G23" s="44"/>
      <c r="H23" s="45"/>
      <c r="I23" s="42"/>
      <c r="J23" s="46"/>
      <c r="K23" s="47"/>
      <c r="L23" s="55">
        <f t="shared" si="8"/>
        <v>35.200000000000003</v>
      </c>
      <c r="M23" s="47">
        <f t="shared" si="2"/>
        <v>0</v>
      </c>
      <c r="N23" s="49"/>
      <c r="O23" s="50"/>
      <c r="P23" s="56">
        <f t="shared" si="9"/>
        <v>27</v>
      </c>
      <c r="Q23" s="50">
        <f t="shared" si="3"/>
        <v>0</v>
      </c>
      <c r="R23" s="51"/>
      <c r="S23" s="51"/>
      <c r="T23" s="57">
        <f t="shared" si="10"/>
        <v>35.200000000000003</v>
      </c>
      <c r="U23" s="51">
        <f t="shared" si="4"/>
        <v>0</v>
      </c>
      <c r="V23" s="52"/>
      <c r="W23" s="52"/>
      <c r="X23" s="58">
        <f t="shared" si="11"/>
        <v>27</v>
      </c>
      <c r="Y23" s="52">
        <f t="shared" si="5"/>
        <v>0</v>
      </c>
      <c r="Z23" s="53"/>
      <c r="AA23" s="53">
        <f t="shared" si="6"/>
        <v>0</v>
      </c>
      <c r="AB23" s="53">
        <f t="shared" si="7"/>
        <v>0</v>
      </c>
      <c r="AC23" s="54">
        <f t="shared" si="0"/>
        <v>0</v>
      </c>
      <c r="AD23" s="54">
        <f t="shared" si="1"/>
        <v>0</v>
      </c>
    </row>
    <row r="24" spans="1:30" x14ac:dyDescent="0.2">
      <c r="A24" s="42">
        <v>21</v>
      </c>
      <c r="B24" s="43">
        <v>44398</v>
      </c>
      <c r="C24" s="44"/>
      <c r="D24" s="44"/>
      <c r="E24" s="45"/>
      <c r="F24" s="45"/>
      <c r="G24" s="44"/>
      <c r="H24" s="45"/>
      <c r="I24" s="42"/>
      <c r="J24" s="46"/>
      <c r="K24" s="47"/>
      <c r="L24" s="55">
        <f t="shared" si="8"/>
        <v>35.200000000000003</v>
      </c>
      <c r="M24" s="47">
        <f t="shared" si="2"/>
        <v>0</v>
      </c>
      <c r="N24" s="49"/>
      <c r="O24" s="50"/>
      <c r="P24" s="56">
        <f t="shared" si="9"/>
        <v>27</v>
      </c>
      <c r="Q24" s="50">
        <f t="shared" si="3"/>
        <v>0</v>
      </c>
      <c r="R24" s="51"/>
      <c r="S24" s="51"/>
      <c r="T24" s="57">
        <f t="shared" si="10"/>
        <v>35.200000000000003</v>
      </c>
      <c r="U24" s="51">
        <f t="shared" si="4"/>
        <v>0</v>
      </c>
      <c r="V24" s="52"/>
      <c r="W24" s="52"/>
      <c r="X24" s="58">
        <f t="shared" si="11"/>
        <v>27</v>
      </c>
      <c r="Y24" s="52">
        <f t="shared" si="5"/>
        <v>0</v>
      </c>
      <c r="Z24" s="53"/>
      <c r="AA24" s="53">
        <f t="shared" si="6"/>
        <v>0</v>
      </c>
      <c r="AB24" s="53">
        <f t="shared" si="7"/>
        <v>0</v>
      </c>
      <c r="AC24" s="54">
        <f t="shared" si="0"/>
        <v>0</v>
      </c>
      <c r="AD24" s="54">
        <f t="shared" si="1"/>
        <v>0</v>
      </c>
    </row>
    <row r="25" spans="1:30" x14ac:dyDescent="0.2">
      <c r="A25" s="42">
        <v>22</v>
      </c>
      <c r="B25" s="43">
        <v>44399</v>
      </c>
      <c r="C25" s="44"/>
      <c r="D25" s="44"/>
      <c r="E25" s="45"/>
      <c r="F25" s="45"/>
      <c r="G25" s="44"/>
      <c r="H25" s="45"/>
      <c r="I25" s="42"/>
      <c r="J25" s="46"/>
      <c r="K25" s="47"/>
      <c r="L25" s="55">
        <f t="shared" si="8"/>
        <v>35.200000000000003</v>
      </c>
      <c r="M25" s="47">
        <f t="shared" si="2"/>
        <v>0</v>
      </c>
      <c r="N25" s="49"/>
      <c r="O25" s="50"/>
      <c r="P25" s="56">
        <f t="shared" si="9"/>
        <v>27</v>
      </c>
      <c r="Q25" s="50">
        <f t="shared" si="3"/>
        <v>0</v>
      </c>
      <c r="R25" s="51"/>
      <c r="S25" s="51"/>
      <c r="T25" s="57">
        <f t="shared" si="10"/>
        <v>35.200000000000003</v>
      </c>
      <c r="U25" s="51">
        <f t="shared" si="4"/>
        <v>0</v>
      </c>
      <c r="V25" s="52"/>
      <c r="W25" s="52"/>
      <c r="X25" s="58">
        <f t="shared" si="11"/>
        <v>27</v>
      </c>
      <c r="Y25" s="52">
        <f t="shared" si="5"/>
        <v>0</v>
      </c>
      <c r="Z25" s="53"/>
      <c r="AA25" s="53">
        <f t="shared" si="6"/>
        <v>0</v>
      </c>
      <c r="AB25" s="53">
        <f t="shared" si="7"/>
        <v>0</v>
      </c>
      <c r="AC25" s="54">
        <f t="shared" si="0"/>
        <v>0</v>
      </c>
      <c r="AD25" s="54">
        <f t="shared" si="1"/>
        <v>0</v>
      </c>
    </row>
    <row r="26" spans="1:30" x14ac:dyDescent="0.2">
      <c r="A26" s="42">
        <v>23</v>
      </c>
      <c r="B26" s="43">
        <v>44400</v>
      </c>
      <c r="C26" s="44"/>
      <c r="D26" s="44"/>
      <c r="E26" s="45"/>
      <c r="F26" s="45"/>
      <c r="G26" s="44"/>
      <c r="H26" s="45"/>
      <c r="I26" s="42"/>
      <c r="J26" s="46"/>
      <c r="K26" s="47"/>
      <c r="L26" s="55">
        <f t="shared" si="8"/>
        <v>35.200000000000003</v>
      </c>
      <c r="M26" s="47">
        <f t="shared" si="2"/>
        <v>0</v>
      </c>
      <c r="N26" s="49"/>
      <c r="O26" s="50"/>
      <c r="P26" s="56">
        <f t="shared" si="9"/>
        <v>27</v>
      </c>
      <c r="Q26" s="50">
        <f t="shared" si="3"/>
        <v>0</v>
      </c>
      <c r="R26" s="51"/>
      <c r="S26" s="51"/>
      <c r="T26" s="57">
        <f t="shared" si="10"/>
        <v>35.200000000000003</v>
      </c>
      <c r="U26" s="51">
        <f t="shared" si="4"/>
        <v>0</v>
      </c>
      <c r="V26" s="52"/>
      <c r="W26" s="52"/>
      <c r="X26" s="58">
        <f t="shared" si="11"/>
        <v>27</v>
      </c>
      <c r="Y26" s="52">
        <f t="shared" si="5"/>
        <v>0</v>
      </c>
      <c r="Z26" s="53"/>
      <c r="AA26" s="53">
        <f t="shared" si="6"/>
        <v>0</v>
      </c>
      <c r="AB26" s="53">
        <f t="shared" si="7"/>
        <v>0</v>
      </c>
      <c r="AC26" s="54">
        <f t="shared" si="0"/>
        <v>0</v>
      </c>
      <c r="AD26" s="54">
        <f t="shared" si="1"/>
        <v>0</v>
      </c>
    </row>
    <row r="27" spans="1:30" x14ac:dyDescent="0.2">
      <c r="A27" s="42">
        <v>24</v>
      </c>
      <c r="B27" s="43">
        <v>44401</v>
      </c>
      <c r="C27" s="44"/>
      <c r="D27" s="44"/>
      <c r="E27" s="45"/>
      <c r="F27" s="45"/>
      <c r="G27" s="44"/>
      <c r="H27" s="45"/>
      <c r="I27" s="42"/>
      <c r="J27" s="46"/>
      <c r="K27" s="47"/>
      <c r="L27" s="55">
        <f t="shared" si="8"/>
        <v>35.200000000000003</v>
      </c>
      <c r="M27" s="47">
        <f t="shared" si="2"/>
        <v>0</v>
      </c>
      <c r="N27" s="49"/>
      <c r="O27" s="50"/>
      <c r="P27" s="56">
        <f t="shared" si="9"/>
        <v>27</v>
      </c>
      <c r="Q27" s="50">
        <f t="shared" si="3"/>
        <v>0</v>
      </c>
      <c r="R27" s="51"/>
      <c r="S27" s="51"/>
      <c r="T27" s="57">
        <f t="shared" si="10"/>
        <v>35.200000000000003</v>
      </c>
      <c r="U27" s="51">
        <f t="shared" si="4"/>
        <v>0</v>
      </c>
      <c r="V27" s="52"/>
      <c r="W27" s="52"/>
      <c r="X27" s="58">
        <f t="shared" si="11"/>
        <v>27</v>
      </c>
      <c r="Y27" s="52">
        <f t="shared" si="5"/>
        <v>0</v>
      </c>
      <c r="Z27" s="53"/>
      <c r="AA27" s="53">
        <f t="shared" si="6"/>
        <v>0</v>
      </c>
      <c r="AB27" s="53">
        <f t="shared" si="7"/>
        <v>0</v>
      </c>
      <c r="AC27" s="54">
        <f t="shared" si="0"/>
        <v>0</v>
      </c>
      <c r="AD27" s="54">
        <f t="shared" si="1"/>
        <v>0</v>
      </c>
    </row>
    <row r="28" spans="1:30" x14ac:dyDescent="0.2">
      <c r="A28" s="42">
        <v>25</v>
      </c>
      <c r="B28" s="43">
        <v>44402</v>
      </c>
      <c r="C28" s="44"/>
      <c r="D28" s="44"/>
      <c r="E28" s="45"/>
      <c r="F28" s="45"/>
      <c r="G28" s="44"/>
      <c r="H28" s="45"/>
      <c r="I28" s="42"/>
      <c r="J28" s="46"/>
      <c r="K28" s="47"/>
      <c r="L28" s="55">
        <f t="shared" si="8"/>
        <v>35.200000000000003</v>
      </c>
      <c r="M28" s="47">
        <f t="shared" si="2"/>
        <v>0</v>
      </c>
      <c r="N28" s="49"/>
      <c r="O28" s="50"/>
      <c r="P28" s="56">
        <f t="shared" si="9"/>
        <v>27</v>
      </c>
      <c r="Q28" s="50">
        <f t="shared" si="3"/>
        <v>0</v>
      </c>
      <c r="R28" s="51"/>
      <c r="S28" s="51"/>
      <c r="T28" s="57">
        <f t="shared" si="10"/>
        <v>35.200000000000003</v>
      </c>
      <c r="U28" s="51">
        <f t="shared" si="4"/>
        <v>0</v>
      </c>
      <c r="V28" s="52"/>
      <c r="W28" s="52"/>
      <c r="X28" s="58">
        <f t="shared" si="11"/>
        <v>27</v>
      </c>
      <c r="Y28" s="52">
        <f t="shared" si="5"/>
        <v>0</v>
      </c>
      <c r="Z28" s="53"/>
      <c r="AA28" s="53">
        <f t="shared" si="6"/>
        <v>0</v>
      </c>
      <c r="AB28" s="53">
        <f t="shared" si="7"/>
        <v>0</v>
      </c>
      <c r="AC28" s="54">
        <f t="shared" si="0"/>
        <v>0</v>
      </c>
      <c r="AD28" s="54">
        <f t="shared" si="1"/>
        <v>0</v>
      </c>
    </row>
    <row r="29" spans="1:30" x14ac:dyDescent="0.2">
      <c r="A29" s="42">
        <v>26</v>
      </c>
      <c r="B29" s="43">
        <v>44403</v>
      </c>
      <c r="C29" s="44"/>
      <c r="D29" s="44"/>
      <c r="E29" s="45"/>
      <c r="F29" s="45"/>
      <c r="G29" s="44"/>
      <c r="H29" s="45"/>
      <c r="I29" s="42"/>
      <c r="J29" s="46"/>
      <c r="K29" s="47"/>
      <c r="L29" s="55">
        <f t="shared" si="8"/>
        <v>35.200000000000003</v>
      </c>
      <c r="M29" s="47">
        <f t="shared" si="2"/>
        <v>0</v>
      </c>
      <c r="N29" s="49"/>
      <c r="O29" s="50"/>
      <c r="P29" s="56">
        <f t="shared" si="9"/>
        <v>27</v>
      </c>
      <c r="Q29" s="50">
        <f t="shared" si="3"/>
        <v>0</v>
      </c>
      <c r="R29" s="51"/>
      <c r="S29" s="51"/>
      <c r="T29" s="57">
        <f t="shared" si="10"/>
        <v>35.200000000000003</v>
      </c>
      <c r="U29" s="51">
        <f t="shared" si="4"/>
        <v>0</v>
      </c>
      <c r="V29" s="52"/>
      <c r="W29" s="52"/>
      <c r="X29" s="58">
        <f t="shared" si="11"/>
        <v>27</v>
      </c>
      <c r="Y29" s="52">
        <f t="shared" si="5"/>
        <v>0</v>
      </c>
      <c r="Z29" s="53"/>
      <c r="AA29" s="53">
        <f t="shared" si="6"/>
        <v>0</v>
      </c>
      <c r="AB29" s="53">
        <f t="shared" si="7"/>
        <v>0</v>
      </c>
      <c r="AC29" s="54">
        <f t="shared" si="0"/>
        <v>0</v>
      </c>
      <c r="AD29" s="54">
        <f t="shared" si="1"/>
        <v>0</v>
      </c>
    </row>
    <row r="30" spans="1:30" x14ac:dyDescent="0.2">
      <c r="A30" s="42">
        <v>27</v>
      </c>
      <c r="B30" s="43">
        <v>44404</v>
      </c>
      <c r="C30" s="44"/>
      <c r="D30" s="44"/>
      <c r="E30" s="45"/>
      <c r="F30" s="45"/>
      <c r="G30" s="44"/>
      <c r="H30" s="45"/>
      <c r="I30" s="42"/>
      <c r="J30" s="46"/>
      <c r="K30" s="47"/>
      <c r="L30" s="55">
        <f t="shared" si="8"/>
        <v>35.200000000000003</v>
      </c>
      <c r="M30" s="47">
        <f t="shared" si="2"/>
        <v>0</v>
      </c>
      <c r="N30" s="49"/>
      <c r="O30" s="50"/>
      <c r="P30" s="56">
        <f t="shared" si="9"/>
        <v>27</v>
      </c>
      <c r="Q30" s="50">
        <f t="shared" si="3"/>
        <v>0</v>
      </c>
      <c r="R30" s="51"/>
      <c r="S30" s="51"/>
      <c r="T30" s="57">
        <f t="shared" si="10"/>
        <v>35.200000000000003</v>
      </c>
      <c r="U30" s="51">
        <f t="shared" si="4"/>
        <v>0</v>
      </c>
      <c r="V30" s="52"/>
      <c r="W30" s="52"/>
      <c r="X30" s="58">
        <f t="shared" si="11"/>
        <v>27</v>
      </c>
      <c r="Y30" s="52">
        <f t="shared" si="5"/>
        <v>0</v>
      </c>
      <c r="Z30" s="53"/>
      <c r="AA30" s="53">
        <f t="shared" si="6"/>
        <v>0</v>
      </c>
      <c r="AB30" s="53">
        <f t="shared" si="7"/>
        <v>0</v>
      </c>
      <c r="AC30" s="54">
        <f t="shared" si="0"/>
        <v>0</v>
      </c>
      <c r="AD30" s="54">
        <f t="shared" si="1"/>
        <v>0</v>
      </c>
    </row>
    <row r="31" spans="1:30" x14ac:dyDescent="0.2">
      <c r="A31" s="42">
        <v>28</v>
      </c>
      <c r="B31" s="43">
        <v>44405</v>
      </c>
      <c r="C31" s="44"/>
      <c r="D31" s="44"/>
      <c r="E31" s="45"/>
      <c r="F31" s="45"/>
      <c r="G31" s="44"/>
      <c r="H31" s="45"/>
      <c r="I31" s="42"/>
      <c r="J31" s="46"/>
      <c r="K31" s="47"/>
      <c r="L31" s="55">
        <f t="shared" si="8"/>
        <v>35.200000000000003</v>
      </c>
      <c r="M31" s="47">
        <f t="shared" si="2"/>
        <v>0</v>
      </c>
      <c r="N31" s="49"/>
      <c r="O31" s="50"/>
      <c r="P31" s="56">
        <f t="shared" si="9"/>
        <v>27</v>
      </c>
      <c r="Q31" s="50">
        <f t="shared" si="3"/>
        <v>0</v>
      </c>
      <c r="R31" s="51"/>
      <c r="S31" s="51"/>
      <c r="T31" s="57">
        <f t="shared" si="10"/>
        <v>35.200000000000003</v>
      </c>
      <c r="U31" s="51">
        <f t="shared" si="4"/>
        <v>0</v>
      </c>
      <c r="V31" s="52"/>
      <c r="W31" s="52"/>
      <c r="X31" s="58">
        <f t="shared" si="11"/>
        <v>27</v>
      </c>
      <c r="Y31" s="52">
        <f t="shared" si="5"/>
        <v>0</v>
      </c>
      <c r="Z31" s="53"/>
      <c r="AA31" s="53">
        <f t="shared" si="6"/>
        <v>0</v>
      </c>
      <c r="AB31" s="53">
        <f t="shared" si="7"/>
        <v>0</v>
      </c>
      <c r="AC31" s="54">
        <f t="shared" si="0"/>
        <v>0</v>
      </c>
      <c r="AD31" s="54">
        <f t="shared" si="1"/>
        <v>0</v>
      </c>
    </row>
    <row r="32" spans="1:30" x14ac:dyDescent="0.2">
      <c r="A32" s="42">
        <v>29</v>
      </c>
      <c r="B32" s="43">
        <v>44406</v>
      </c>
      <c r="C32" s="44"/>
      <c r="D32" s="44"/>
      <c r="E32" s="45"/>
      <c r="F32" s="45"/>
      <c r="G32" s="44"/>
      <c r="H32" s="45"/>
      <c r="I32" s="42"/>
      <c r="J32" s="46"/>
      <c r="K32" s="47"/>
      <c r="L32" s="55">
        <f t="shared" si="8"/>
        <v>35.200000000000003</v>
      </c>
      <c r="M32" s="47">
        <f t="shared" si="2"/>
        <v>0</v>
      </c>
      <c r="N32" s="49"/>
      <c r="O32" s="50"/>
      <c r="P32" s="56">
        <f t="shared" si="9"/>
        <v>27</v>
      </c>
      <c r="Q32" s="50">
        <f t="shared" si="3"/>
        <v>0</v>
      </c>
      <c r="R32" s="51"/>
      <c r="S32" s="51"/>
      <c r="T32" s="57">
        <f t="shared" si="10"/>
        <v>35.200000000000003</v>
      </c>
      <c r="U32" s="51">
        <f t="shared" si="4"/>
        <v>0</v>
      </c>
      <c r="V32" s="52"/>
      <c r="W32" s="52"/>
      <c r="X32" s="58">
        <f t="shared" si="11"/>
        <v>27</v>
      </c>
      <c r="Y32" s="52">
        <f t="shared" si="5"/>
        <v>0</v>
      </c>
      <c r="Z32" s="53"/>
      <c r="AA32" s="53">
        <f t="shared" si="6"/>
        <v>0</v>
      </c>
      <c r="AB32" s="53">
        <f t="shared" si="7"/>
        <v>0</v>
      </c>
      <c r="AC32" s="54">
        <f t="shared" si="0"/>
        <v>0</v>
      </c>
      <c r="AD32" s="54">
        <f t="shared" si="1"/>
        <v>0</v>
      </c>
    </row>
    <row r="33" spans="1:30" x14ac:dyDescent="0.2">
      <c r="A33" s="42">
        <v>30</v>
      </c>
      <c r="B33" s="43">
        <v>44407</v>
      </c>
      <c r="C33" s="44"/>
      <c r="D33" s="44"/>
      <c r="E33" s="45"/>
      <c r="F33" s="45"/>
      <c r="G33" s="44"/>
      <c r="H33" s="45"/>
      <c r="I33" s="42"/>
      <c r="J33" s="46"/>
      <c r="K33" s="47"/>
      <c r="L33" s="55">
        <f t="shared" si="8"/>
        <v>35.200000000000003</v>
      </c>
      <c r="M33" s="47">
        <f t="shared" si="2"/>
        <v>0</v>
      </c>
      <c r="N33" s="49"/>
      <c r="O33" s="50"/>
      <c r="P33" s="56">
        <f t="shared" si="9"/>
        <v>27</v>
      </c>
      <c r="Q33" s="50">
        <f t="shared" si="3"/>
        <v>0</v>
      </c>
      <c r="R33" s="51"/>
      <c r="S33" s="51"/>
      <c r="T33" s="57">
        <f t="shared" si="10"/>
        <v>35.200000000000003</v>
      </c>
      <c r="U33" s="51">
        <f t="shared" si="4"/>
        <v>0</v>
      </c>
      <c r="V33" s="52"/>
      <c r="W33" s="52"/>
      <c r="X33" s="58">
        <f t="shared" si="11"/>
        <v>27</v>
      </c>
      <c r="Y33" s="52">
        <f t="shared" si="5"/>
        <v>0</v>
      </c>
      <c r="Z33" s="53"/>
      <c r="AA33" s="53">
        <f t="shared" si="6"/>
        <v>0</v>
      </c>
      <c r="AB33" s="53">
        <f t="shared" si="7"/>
        <v>0</v>
      </c>
      <c r="AC33" s="54">
        <f t="shared" si="0"/>
        <v>0</v>
      </c>
      <c r="AD33" s="54">
        <f t="shared" si="1"/>
        <v>0</v>
      </c>
    </row>
    <row r="34" spans="1:30" x14ac:dyDescent="0.2">
      <c r="A34" s="42">
        <v>31</v>
      </c>
      <c r="B34" s="43">
        <v>44408</v>
      </c>
      <c r="C34" s="44"/>
      <c r="D34" s="44"/>
      <c r="E34" s="45"/>
      <c r="F34" s="45"/>
      <c r="G34" s="44"/>
      <c r="H34" s="45"/>
      <c r="I34" s="42"/>
      <c r="J34" s="46"/>
      <c r="K34" s="47"/>
      <c r="L34" s="55">
        <f t="shared" si="8"/>
        <v>35.200000000000003</v>
      </c>
      <c r="M34" s="47">
        <f t="shared" si="2"/>
        <v>0</v>
      </c>
      <c r="N34" s="49"/>
      <c r="O34" s="50"/>
      <c r="P34" s="56">
        <f t="shared" si="9"/>
        <v>27</v>
      </c>
      <c r="Q34" s="50">
        <f t="shared" si="3"/>
        <v>0</v>
      </c>
      <c r="R34" s="51"/>
      <c r="S34" s="51"/>
      <c r="T34" s="57">
        <f t="shared" si="10"/>
        <v>35.200000000000003</v>
      </c>
      <c r="U34" s="51">
        <f t="shared" si="4"/>
        <v>0</v>
      </c>
      <c r="V34" s="52"/>
      <c r="W34" s="52"/>
      <c r="X34" s="58">
        <f t="shared" si="11"/>
        <v>27</v>
      </c>
      <c r="Y34" s="52">
        <f t="shared" si="5"/>
        <v>0</v>
      </c>
      <c r="Z34" s="53"/>
      <c r="AA34" s="53">
        <f t="shared" si="6"/>
        <v>0</v>
      </c>
      <c r="AB34" s="53">
        <f t="shared" si="7"/>
        <v>0</v>
      </c>
      <c r="AC34" s="54">
        <f>AA34+Y34+W34+U34+S34+Q34+O34+M34+K34</f>
        <v>0</v>
      </c>
      <c r="AD34" s="54">
        <f t="shared" si="1"/>
        <v>0</v>
      </c>
    </row>
    <row r="35" spans="1:30" x14ac:dyDescent="0.2">
      <c r="A35" s="59"/>
      <c r="B35" s="60"/>
      <c r="I35" s="61" t="s">
        <v>37</v>
      </c>
      <c r="J35" s="62">
        <f>SUM(J3:J34)</f>
        <v>4000</v>
      </c>
      <c r="K35" s="63">
        <f>SUM(K3:K4)</f>
        <v>268205.48</v>
      </c>
      <c r="M35" s="63">
        <f>SUM(M3:M4)</f>
        <v>94408.328959999999</v>
      </c>
      <c r="N35" s="64">
        <f>SUM(N3:N4)</f>
        <v>20000</v>
      </c>
      <c r="O35" s="63">
        <f>SUM(O3:O4)</f>
        <v>1352730.97</v>
      </c>
      <c r="P35" s="64"/>
      <c r="Q35" s="63">
        <f>SUM(Q3:Q4)</f>
        <v>365237.36190000002</v>
      </c>
      <c r="R35" s="64">
        <f>SUM(R3:R4)</f>
        <v>4000</v>
      </c>
      <c r="S35" s="63">
        <f>SUM(S3:S4)</f>
        <v>288000</v>
      </c>
      <c r="T35" s="64"/>
      <c r="U35" s="63">
        <f>SUM(U3:U4)</f>
        <v>101376.00000000001</v>
      </c>
      <c r="V35" s="64">
        <f>SUM(V3:V4)</f>
        <v>4000</v>
      </c>
      <c r="W35" s="63">
        <f>SUM(W3:W4)</f>
        <v>280000</v>
      </c>
      <c r="X35" s="64"/>
      <c r="Y35" s="63">
        <f>SUM(Y3:Y4)</f>
        <v>75600</v>
      </c>
      <c r="Z35" s="63">
        <f>SUM(Z3:Z34)</f>
        <v>60000</v>
      </c>
      <c r="AA35" s="63">
        <f>SUM(AA3:AA34)</f>
        <v>70800</v>
      </c>
      <c r="AB35" s="63">
        <f>SUM(AB3:AB34)</f>
        <v>70.8</v>
      </c>
      <c r="AC35" s="63">
        <f>SUM(AC3:AC34)</f>
        <v>2896358.1408599997</v>
      </c>
      <c r="AD35" s="63">
        <f>SUM(AD3:AD34)</f>
        <v>2896.3581408599998</v>
      </c>
    </row>
    <row r="36" spans="1:30" x14ac:dyDescent="0.2">
      <c r="A36" s="59"/>
      <c r="B36" s="60"/>
    </row>
    <row r="37" spans="1:30" x14ac:dyDescent="0.2">
      <c r="A37" s="59"/>
      <c r="B37" s="60"/>
      <c r="Z37" s="65" t="s">
        <v>45</v>
      </c>
      <c r="AA37" s="66">
        <f>K35+O35+S35+W35+Z35</f>
        <v>2248936.4500000002</v>
      </c>
      <c r="AB37" s="66"/>
    </row>
    <row r="38" spans="1:30" x14ac:dyDescent="0.2">
      <c r="A38" s="59"/>
      <c r="B38" s="60"/>
      <c r="Z38" s="65" t="s">
        <v>46</v>
      </c>
      <c r="AA38" s="67">
        <f>M35+Q35+U35+Y35+AA35-Z35</f>
        <v>647421.69086000009</v>
      </c>
    </row>
    <row r="39" spans="1:30" x14ac:dyDescent="0.2">
      <c r="A39" s="59"/>
      <c r="B39" s="60"/>
      <c r="Z39" s="65" t="s">
        <v>47</v>
      </c>
      <c r="AA39" s="66">
        <f>SUM(AA37:AA38)</f>
        <v>2896358.1408600002</v>
      </c>
    </row>
    <row r="40" spans="1:30" x14ac:dyDescent="0.2">
      <c r="A40" s="59"/>
      <c r="B40" s="60"/>
      <c r="Z40" s="68" t="s">
        <v>48</v>
      </c>
      <c r="AA40" s="69">
        <f>AA39*0.1%</f>
        <v>2896.3581408600003</v>
      </c>
    </row>
    <row r="41" spans="1:30" x14ac:dyDescent="0.2">
      <c r="A41" s="59"/>
      <c r="B41" s="60"/>
    </row>
    <row r="42" spans="1:30" x14ac:dyDescent="0.2">
      <c r="A42" s="59"/>
      <c r="B42" s="60"/>
    </row>
    <row r="43" spans="1:30" x14ac:dyDescent="0.2">
      <c r="A43" s="59"/>
      <c r="B43" s="60"/>
    </row>
  </sheetData>
  <autoFilter ref="A3:AA3" xr:uid="{00000000-0009-0000-0000-000001000000}"/>
  <mergeCells count="8">
    <mergeCell ref="A1:H1"/>
    <mergeCell ref="A2:H2"/>
    <mergeCell ref="AC2:AD2"/>
    <mergeCell ref="Z2:AB2"/>
    <mergeCell ref="R2:U2"/>
    <mergeCell ref="V2:Y2"/>
    <mergeCell ref="J2:M2"/>
    <mergeCell ref="N2:Q2"/>
  </mergeCells>
  <pageMargins left="0.45" right="0.2" top="0.25" bottom="0.2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</vt:lpstr>
      <vt:lpstr>Monthly TCS statement</vt:lpstr>
      <vt:lpstr>Calculation!Print_Area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Vaishnav Arkala</dc:creator>
  <cp:lastModifiedBy>Admin</cp:lastModifiedBy>
  <dcterms:created xsi:type="dcterms:W3CDTF">2021-08-07T06:51:11Z</dcterms:created>
  <dcterms:modified xsi:type="dcterms:W3CDTF">2021-08-08T03:46:37Z</dcterms:modified>
</cp:coreProperties>
</file>